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6365" tabRatio="842"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amortis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assets'!$A$1:$F$87</definedName>
    <definedName name="_xlnm.Print_Area" localSheetId="10">'3.1 Pipeline asset useful life'!$A$1:$G$38</definedName>
    <definedName name="_xlnm.Print_Area" localSheetId="11">'3.2 Pipeline asset impairment'!$A$1:$I$55</definedName>
    <definedName name="_xlnm.Print_Area" localSheetId="12">'3.3 Depreciation amortisation'!$A$1:$P$80</definedName>
    <definedName name="_xlnm.Print_Area" localSheetId="13">'3.4 Shared supporting assets'!$A$1:$H$44</definedName>
    <definedName name="_xlnm.Print_Area" localSheetId="14">'4 Recovered capital'!$A$1:$BL$39</definedName>
    <definedName name="_xlnm.Print_Area" localSheetId="15">'4.1 Pipelines capex'!$A$1:$F$36</definedName>
    <definedName name="_xlnm.Print_Area" localSheetId="16">'5. Weighted average price'!$A$1:$BJ$23</definedName>
    <definedName name="_xlnm.Print_Area" localSheetId="17">'5.1 Exempt WAP services'!$A$1:$F$21</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comments15.xml><?xml version="1.0" encoding="utf-8"?>
<comments xmlns="http://schemas.openxmlformats.org/spreadsheetml/2006/main">
  <authors>
    <author>De Mamiel, Helen</author>
  </authors>
  <commentList>
    <comment ref="D29"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2"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15"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List>
</comments>
</file>

<file path=xl/sharedStrings.xml><?xml version="1.0" encoding="utf-8"?>
<sst xmlns="http://schemas.openxmlformats.org/spreadsheetml/2006/main" count="1033" uniqueCount="461">
  <si>
    <t>Category</t>
  </si>
  <si>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</si>
  <si>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</si>
  <si>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</si>
  <si>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</si>
  <si>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</si>
  <si>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</si>
  <si>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</si>
  <si>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</si>
  <si>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</si>
  <si>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</si>
  <si>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</si>
  <si>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</si>
  <si>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</si>
  <si>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</si>
  <si>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</si>
  <si>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</si>
  <si>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</si>
  <si>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</si>
  <si>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</si>
  <si>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</si>
  <si>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</si>
  <si>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</si>
  <si>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</si>
  <si>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</si>
  <si>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</si>
  <si>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</si>
  <si>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</si>
  <si>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</si>
  <si>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</si>
  <si>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</si>
  <si>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</si>
  <si>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</si>
  <si>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</si>
  <si>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</si>
  <si>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</si>
  <si>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</si>
  <si>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</si>
  <si>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</si>
  <si>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</si>
  <si>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</si>
  <si>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</si>
  <si>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</si>
  <si>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</si>
  <si>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</si>
  <si>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</si>
  <si>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</si>
  <si>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</si>
  <si>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</si>
  <si>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</si>
  <si>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</si>
  <si>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</si>
  <si>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</si>
  <si>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</si>
  <si>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</si>
  <si>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</si>
  <si>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</si>
  <si>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</si>
  <si>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</si>
  <si>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</si>
  <si>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</si>
  <si>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</si>
  <si>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</si>
  <si>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</si>
  <si>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</si>
  <si>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</si>
  <si>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</si>
  <si>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</si>
  <si>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</si>
  <si>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</si>
  <si>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</si>
  <si>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</si>
  <si>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</si>
  <si>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</si>
  <si>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</si>
  <si>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</si>
  <si>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</si>
  <si>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</si>
  <si>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</si>
  <si>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</si>
  <si>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</si>
  <si>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</si>
  <si>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</si>
  <si>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</si>
  <si>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</si>
  <si>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</si>
  <si>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</si>
  <si>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</si>
  <si>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</si>
  <si>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</si>
  <si>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</si>
  <si>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</si>
  <si>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</si>
  <si>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</si>
  <si>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</si>
  <si>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</si>
  <si>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</si>
  <si>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</si>
  <si>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</si>
  <si>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</si>
  <si>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</si>
  <si>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</si>
  <si>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</si>
  <si>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</si>
  <si>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</si>
  <si>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</si>
  <si>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</si>
  <si>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</si>
  <si>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</si>
  <si>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</si>
  <si>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</si>
  <si>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</si>
  <si>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</si>
  <si>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</si>
  <si>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</si>
  <si>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</si>
  <si>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</si>
  <si>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</si>
  <si>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</si>
  <si>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</si>
  <si>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</si>
  <si>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</si>
  <si>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</si>
  <si>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</si>
  <si>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</si>
  <si>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</si>
  <si>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</si>
  <si>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</si>
  <si>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</si>
  <si>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</si>
  <si>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</si>
  <si>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</si>
  <si>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</si>
  <si>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</si>
  <si>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</si>
  <si>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</si>
  <si>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</si>
  <si>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</si>
  <si>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</si>
  <si>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</si>
  <si>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</si>
  <si>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</si>
  <si>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</si>
  <si>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</si>
  <si>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</si>
  <si>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</si>
  <si>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</si>
  <si>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</si>
  <si>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</si>
  <si>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</si>
  <si>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</si>
  <si>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</si>
  <si>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</si>
  <si>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</si>
  <si>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</si>
  <si>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</si>
  <si>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</si>
  <si>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</si>
  <si>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</si>
  <si>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</si>
  <si>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</si>
  <si>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</si>
  <si>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</si>
  <si>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</si>
  <si>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</si>
  <si>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</si>
  <si>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</si>
  <si>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</si>
  <si>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</si>
  <si>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</si>
  <si>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</si>
  <si>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</si>
  <si>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</si>
  <si>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</si>
  <si>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</si>
  <si>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</si>
  <si>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</si>
  <si>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</si>
  <si>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</si>
  <si>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</si>
  <si>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</si>
  <si>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</si>
  <si>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</si>
  <si>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</si>
  <si>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</si>
  <si>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</si>
  <si>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</si>
  <si>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</si>
  <si>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</si>
  <si>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</si>
  <si>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</si>
  <si>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</si>
  <si>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</si>
  <si>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</si>
  <si>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</si>
  <si>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</si>
  <si>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</si>
  <si>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</si>
  <si>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</si>
  <si>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</si>
  <si>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</si>
  <si>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</si>
  <si>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</si>
  <si>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</si>
  <si>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</si>
  <si>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</si>
  <si>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</si>
  <si>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</si>
  <si>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</si>
  <si>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</si>
  <si>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</si>
  <si>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</si>
  <si>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</si>
  <si>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</si>
  <si>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</si>
  <si>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</si>
  <si>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</si>
  <si>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</si>
  <si>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</si>
  <si>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</si>
  <si>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</si>
  <si>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</si>
  <si>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</si>
  <si>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</si>
  <si>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</si>
  <si>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</si>
  <si>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</si>
  <si>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</si>
  <si>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</si>
  <si>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</si>
  <si>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</si>
  <si>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</si>
  <si>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</si>
  <si>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</si>
  <si>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</si>
  <si>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</si>
  <si>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</si>
  <si>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</si>
  <si>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</si>
  <si>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</si>
  <si>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</si>
  <si>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</si>
  <si>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</si>
  <si>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</si>
  <si>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</si>
  <si>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</si>
  <si>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</si>
  <si>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</si>
  <si>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</si>
  <si>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</si>
  <si>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</si>
  <si>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</si>
  <si>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</si>
  <si>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</si>
  <si>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</si>
  <si>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</si>
  <si>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</si>
  <si>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</si>
  <si>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</si>
  <si>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</si>
  <si>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</si>
  <si>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</si>
  <si>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</si>
  <si>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</si>
  <si>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</si>
  <si>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</si>
  <si>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</si>
  <si>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</si>
  <si>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</si>
  <si>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</si>
  <si>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</si>
  <si>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</si>
  <si>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</si>
  <si>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</si>
  <si>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</si>
  <si>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</si>
  <si>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</si>
  <si>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</si>
  <si>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</si>
  <si>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</si>
  <si>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</si>
  <si>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</si>
  <si>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</si>
  <si>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</si>
  <si>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</si>
  <si>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</si>
  <si>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</si>
  <si>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</si>
  <si>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</si>
  <si>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</si>
  <si>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</si>
  <si>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</si>
  <si>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</si>
  <si>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</si>
  <si>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</si>
  <si>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</si>
  <si>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</si>
  <si>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</si>
  <si>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</si>
  <si>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</si>
  <si>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</si>
  <si>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</si>
  <si>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</si>
  <si>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</si>
  <si>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</si>
  <si>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</si>
  <si>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</si>
  <si>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</si>
  <si>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</si>
  <si>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</si>
  <si>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</si>
  <si>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</si>
  <si>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</si>
  <si>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</si>
  <si>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</si>
  <si>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</si>
  <si>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</si>
  <si>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Amortisation of leased assets</t>
  </si>
  <si>
    <t>Closing leased asset carrying value</t>
  </si>
  <si>
    <t>Shared leased asset amortisation</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</si>
  <si>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</si>
  <si>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</si>
  <si>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</si>
  <si>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</si>
  <si>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</si>
  <si>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</si>
  <si>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</si>
  <si>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</si>
  <si>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</si>
  <si>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</si>
  <si>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</si>
  <si>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</si>
  <si>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</si>
  <si>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</si>
  <si>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</si>
  <si>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</si>
  <si>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</si>
  <si>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</si>
  <si>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</si>
  <si>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</si>
  <si>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</si>
  <si>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</si>
  <si>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</si>
  <si>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</si>
  <si>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</si>
  <si>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</si>
  <si>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</si>
  <si>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</si>
  <si>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</si>
  <si>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</si>
  <si>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</si>
  <si>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</si>
  <si>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</si>
  <si>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</si>
  <si>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Acquisition costs / additions</t>
  </si>
  <si>
    <t>Shared leased asset acquisition costs / additions</t>
  </si>
  <si>
    <t>Early termination / disposal</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</si>
  <si>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</si>
  <si>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</si>
  <si>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</si>
  <si>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</si>
  <si>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</si>
  <si>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</si>
  <si>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</si>
  <si>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</si>
  <si>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</si>
  <si>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</si>
  <si>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</si>
  <si>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</si>
  <si>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</si>
  <si>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</si>
  <si>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</si>
  <si>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</si>
  <si>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</si>
  <si>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</si>
  <si>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</si>
  <si>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</si>
  <si>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TGP Transfer Only</t>
  </si>
  <si>
    <t>From Zone 1 to…</t>
  </si>
  <si>
    <t>From Zone 2 to…</t>
  </si>
  <si>
    <t>From Zone 3 to…</t>
  </si>
  <si>
    <t>James Harding</t>
  </si>
  <si>
    <t>03 9173 7944</t>
  </si>
  <si>
    <t>James.Harding@jemena.com.au</t>
  </si>
  <si>
    <t>2.1.a</t>
  </si>
  <si>
    <t>2.1.b</t>
  </si>
  <si>
    <t>2.1.c</t>
  </si>
  <si>
    <t>2.1.1.a</t>
  </si>
  <si>
    <t>2.1.1.b</t>
  </si>
  <si>
    <t>2.1.1.c</t>
  </si>
  <si>
    <t>2.4.1.a</t>
  </si>
  <si>
    <t>3.1.a</t>
  </si>
  <si>
    <t>3.1.a.1</t>
  </si>
  <si>
    <t>3.1.b</t>
  </si>
  <si>
    <t>3.4.1.a</t>
  </si>
  <si>
    <t>VIC, NSW, ACT</t>
  </si>
  <si>
    <t>822.42km</t>
  </si>
  <si>
    <t>Transmission</t>
  </si>
  <si>
    <t>Yes</t>
  </si>
  <si>
    <t>No</t>
  </si>
  <si>
    <t>As Available Backhaul (Zone 3 to Zone 3)</t>
  </si>
  <si>
    <t>As Available Backhaul (Zone 3 to Zone 2)</t>
  </si>
  <si>
    <t>As Available Forward (Zone 3 to Zone 3)</t>
  </si>
  <si>
    <t>Firm Backhaul (Zone 3 to Zone 1)</t>
  </si>
  <si>
    <t>Firm Backhaul (Zone 3 to Zone 3)</t>
  </si>
  <si>
    <t>Firm Forward (Zone 3 to Zone 3)</t>
  </si>
  <si>
    <t>Firm Park (Zone 1 to Zone 1)</t>
  </si>
  <si>
    <t>TGP Transfer - Class B1</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</si>
  <si>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</si>
  <si>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</si>
  <si>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</si>
  <si>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</si>
  <si>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3.3.1.a</t>
  </si>
  <si>
    <t>City Gates</t>
  </si>
  <si>
    <t>Various</t>
  </si>
  <si>
    <t>AUC-Network</t>
  </si>
  <si>
    <t>AUC-Intangibles</t>
  </si>
  <si>
    <t>3.3.2.a</t>
  </si>
  <si>
    <t>Property plant and equipment</t>
  </si>
  <si>
    <t>Software</t>
  </si>
  <si>
    <t>Other Shared</t>
  </si>
  <si>
    <t>IT Computers Desktop Equipment</t>
  </si>
  <si>
    <t>Eastern Gas Pipeline</t>
  </si>
  <si>
    <t>Level 16, 567 Collins Street</t>
  </si>
  <si>
    <t>Melbourne</t>
  </si>
  <si>
    <t>VIC</t>
  </si>
  <si>
    <t>4.1.1.a</t>
  </si>
  <si>
    <t>East Gippsland Compressor Station Construction</t>
  </si>
  <si>
    <t>Various dates during calendar 2015</t>
  </si>
  <si>
    <t xml:space="preserve">Michelago Compressor Station Construction </t>
  </si>
  <si>
    <t>Wilton pipeline interconnect construction</t>
  </si>
  <si>
    <t xml:space="preserve">IT Software </t>
  </si>
  <si>
    <t>SCADA control system upgrade</t>
  </si>
  <si>
    <t xml:space="preserve">Upgrade of remote terminal units for pipeline cathodic protection </t>
  </si>
  <si>
    <t xml:space="preserve">Longford Compressior Station Unit #4 Engine Exchange </t>
  </si>
  <si>
    <t>Horsley Park Meter Station Upgrade</t>
  </si>
  <si>
    <t>Property Costs</t>
  </si>
  <si>
    <t>Other</t>
  </si>
  <si>
    <t>Various dates during calendar 2014</t>
  </si>
  <si>
    <t>East Gippsland Compressor Station construction</t>
  </si>
  <si>
    <t>Longford Compressior Station Unit #4 Engine Upgrade</t>
  </si>
  <si>
    <t>EGP Security Upgrade</t>
  </si>
  <si>
    <t>Mila Compressor Station Construction</t>
  </si>
  <si>
    <t>Various dates during calendar 2008</t>
  </si>
  <si>
    <t>Longford Compressior Station Unit #4 Construction</t>
  </si>
  <si>
    <t xml:space="preserve">Accounting adjustments e.g. decommissioning </t>
  </si>
  <si>
    <t>EGP Horsley Park Meter Station Upgrade</t>
  </si>
  <si>
    <t>Gas Control Package Replacement EGP</t>
  </si>
  <si>
    <t>No data available</t>
  </si>
  <si>
    <t>Various dates during calendar 2001</t>
  </si>
  <si>
    <t>4.1.a</t>
  </si>
  <si>
    <t>4.1.b</t>
  </si>
  <si>
    <t>4.1.c</t>
  </si>
  <si>
    <t>4.1.d</t>
  </si>
  <si>
    <t>4.1.e</t>
  </si>
  <si>
    <t>4.1.g</t>
  </si>
  <si>
    <t>4.1.f</t>
  </si>
  <si>
    <t>4.1.h</t>
  </si>
  <si>
    <t>4.1.i</t>
  </si>
  <si>
    <t>4.1.j</t>
  </si>
  <si>
    <t>4.1.k</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</si>
</sst>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0_-;\-* #,##0.0_-;_-* &quot;-&quot;??_-;_-@_-"/>
    <numFmt numFmtId="184" formatCode="_-* #,##0_-;\-* #,##0_-;_-* &quot;-&quot;??_-;_-@_-"/>
    <numFmt numFmtId="185" formatCode="#,##0;[Red]\(#,##0\);\-"/>
    <numFmt numFmtId="186" formatCode="_(#,##0.0%_);\(#,##0.0%\);_(&quot;-&quot;_)"/>
  </numFmts>
  <fonts count="72">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b/>
      <sz val="9"/>
      <name val="Tahoma"/>
      <family val="2"/>
    </font>
    <font>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53"/>
      <name val="Arial"/>
      <family val="2"/>
    </font>
    <font>
      <sz val="10"/>
      <color indexed="53"/>
      <name val="Arial"/>
      <family val="2"/>
    </font>
    <font>
      <b/>
      <sz val="9"/>
      <color indexed="9"/>
      <name val="Malgun Gothic"/>
      <family val="2"/>
    </font>
    <font>
      <b/>
      <sz val="7"/>
      <color indexed="18"/>
      <name val="Arial"/>
      <family val="0"/>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FF0000"/>
      <name val="Arial"/>
      <family val="2"/>
    </font>
    <font>
      <b/>
      <sz val="10"/>
      <color theme="9"/>
      <name val="Arial"/>
      <family val="2"/>
    </font>
    <font>
      <sz val="10"/>
      <color theme="9" tint="-0.24997000396251678"/>
      <name val="Arial"/>
      <family val="2"/>
    </font>
    <font>
      <b/>
      <sz val="9"/>
      <color theme="0"/>
      <name val="Malgun Gothic"/>
      <family val="2"/>
    </font>
    <font>
      <b/>
      <sz val="10"/>
      <color theme="0"/>
      <name val="Arial"/>
      <family val="2"/>
    </font>
  </fonts>
  <fills count="32">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
      <patternFill patternType="solid">
        <fgColor rgb="FF0070C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right style="thin"/>
      <top style="thin"/>
      <bottom/>
    </border>
    <border>
      <left/>
      <right style="thin"/>
      <top/>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44">
    <xf numFmtId="0" fontId="0" fillId="0" borderId="0" xfId="0" applyAlignment="1">
      <alignment/>
    </xf>
    <xf numFmtId="0" fontId="1" fillId="5" borderId="0" xfId="112" applyFont="1">
      <alignment/>
      <protection/>
    </xf>
    <xf numFmtId="0" fontId="0" fillId="5" borderId="0" xfId="112">
      <alignment/>
      <protection/>
    </xf>
    <xf numFmtId="0" fontId="2" fillId="5" borderId="0" xfId="112" applyFont="1">
      <alignment/>
      <protection/>
    </xf>
    <xf numFmtId="0" fontId="4" fillId="17" borderId="10" xfId="112" applyFont="1" applyFill="1" applyBorder="1" applyAlignment="1" applyProtection="1">
      <alignment/>
      <protection locked="0"/>
    </xf>
    <xf numFmtId="0" fontId="5" fillId="17" borderId="0" xfId="112" applyFont="1" applyFill="1" applyBorder="1" applyAlignment="1">
      <alignment/>
      <protection/>
    </xf>
    <xf numFmtId="0" fontId="5" fillId="17" borderId="11" xfId="112" applyFont="1" applyFill="1" applyBorder="1" applyAlignment="1">
      <alignment/>
      <protection/>
    </xf>
    <xf numFmtId="2" fontId="6" fillId="5" borderId="0" xfId="112" applyNumberFormat="1" applyFont="1" applyBorder="1" applyAlignment="1" applyProtection="1">
      <alignment horizontal="left"/>
      <protection/>
    </xf>
    <xf numFmtId="0" fontId="7" fillId="5" borderId="0" xfId="112" applyFont="1" applyAlignment="1" applyProtection="1">
      <alignment/>
      <protection locked="0"/>
    </xf>
    <xf numFmtId="0" fontId="7" fillId="5" borderId="0" xfId="112" applyFont="1" applyProtection="1">
      <alignment/>
      <protection locked="0"/>
    </xf>
    <xf numFmtId="0" fontId="6" fillId="5" borderId="0" xfId="112" applyFont="1">
      <alignment/>
      <protection/>
    </xf>
    <xf numFmtId="0" fontId="0" fillId="5" borderId="0" xfId="112" applyAlignment="1">
      <alignment/>
      <protection/>
    </xf>
    <xf numFmtId="0" fontId="8" fillId="17" borderId="12" xfId="112" applyFont="1" applyFill="1" applyBorder="1">
      <alignment/>
      <protection/>
    </xf>
    <xf numFmtId="0" fontId="9" fillId="17" borderId="12" xfId="112" applyFont="1" applyFill="1" applyBorder="1">
      <alignment/>
      <protection/>
    </xf>
    <xf numFmtId="0" fontId="9" fillId="5" borderId="0" xfId="112" applyFont="1">
      <alignment/>
      <protection/>
    </xf>
    <xf numFmtId="0" fontId="8" fillId="17" borderId="13" xfId="112" applyFont="1" applyFill="1" applyBorder="1">
      <alignment/>
      <protection/>
    </xf>
    <xf numFmtId="0" fontId="9" fillId="17" borderId="14" xfId="112" applyFont="1" applyFill="1" applyBorder="1">
      <alignment/>
      <protection/>
    </xf>
    <xf numFmtId="0" fontId="11" fillId="5" borderId="0" xfId="110" applyFont="1">
      <alignment/>
      <protection/>
    </xf>
    <xf numFmtId="0" fontId="11" fillId="5" borderId="0" xfId="110" applyFont="1" applyFill="1" applyBorder="1">
      <alignment/>
      <protection/>
    </xf>
    <xf numFmtId="0" fontId="11" fillId="5" borderId="0" xfId="110" applyFont="1" applyFill="1">
      <alignment/>
      <protection/>
    </xf>
    <xf numFmtId="0" fontId="12" fillId="5" borderId="0" xfId="110" applyFont="1" applyFill="1" applyBorder="1" applyAlignment="1">
      <alignment vertical="center"/>
      <protection/>
    </xf>
    <xf numFmtId="0" fontId="12" fillId="5" borderId="0" xfId="110" applyFont="1" applyFill="1" applyBorder="1" applyAlignment="1">
      <alignment/>
      <protection/>
    </xf>
    <xf numFmtId="0" fontId="11" fillId="5" borderId="0" xfId="110" applyFont="1" applyFill="1" applyBorder="1" applyAlignment="1">
      <alignment vertical="center"/>
      <protection/>
    </xf>
    <xf numFmtId="0" fontId="11" fillId="5" borderId="0" xfId="110" applyFont="1" applyAlignment="1">
      <alignment vertical="center"/>
      <protection/>
    </xf>
    <xf numFmtId="0" fontId="14" fillId="18" borderId="15" xfId="110" applyFont="1" applyFill="1" applyBorder="1" applyAlignment="1">
      <alignment vertical="center"/>
      <protection/>
    </xf>
    <xf numFmtId="0" fontId="2" fillId="18" borderId="16" xfId="110" applyFont="1" applyFill="1" applyBorder="1" applyAlignment="1">
      <alignment vertical="center"/>
      <protection/>
    </xf>
    <xf numFmtId="0" fontId="2" fillId="18" borderId="17" xfId="110" applyFont="1" applyFill="1" applyBorder="1" applyAlignment="1">
      <alignment vertical="center"/>
      <protection/>
    </xf>
    <xf numFmtId="0" fontId="3" fillId="5" borderId="0" xfId="110" applyFont="1" applyFill="1" applyBorder="1" applyAlignment="1">
      <alignment vertical="center"/>
      <protection/>
    </xf>
    <xf numFmtId="0" fontId="11" fillId="5" borderId="0" xfId="110" applyFont="1" applyFill="1" applyAlignment="1">
      <alignment vertical="center"/>
      <protection/>
    </xf>
    <xf numFmtId="0" fontId="2" fillId="18" borderId="0" xfId="110" applyFont="1" applyFill="1" applyBorder="1" applyAlignment="1">
      <alignment vertical="center"/>
      <protection/>
    </xf>
    <xf numFmtId="0" fontId="11" fillId="18" borderId="0" xfId="110" applyFont="1" applyFill="1" applyBorder="1" applyAlignment="1">
      <alignment vertical="center"/>
      <protection/>
    </xf>
    <xf numFmtId="0" fontId="15" fillId="18" borderId="0" xfId="110" applyFont="1" applyFill="1" applyBorder="1" applyAlignment="1">
      <alignment horizontal="left" vertical="center"/>
      <protection/>
    </xf>
    <xf numFmtId="0" fontId="14" fillId="18" borderId="0" xfId="110" applyFont="1" applyFill="1" applyBorder="1" applyAlignment="1">
      <alignment vertical="center"/>
      <protection/>
    </xf>
    <xf numFmtId="0" fontId="16" fillId="5" borderId="0" xfId="110" applyFont="1" applyFill="1" applyBorder="1" applyAlignment="1">
      <alignment vertical="center"/>
      <protection/>
    </xf>
    <xf numFmtId="0" fontId="14" fillId="18" borderId="10" xfId="110" applyFont="1" applyFill="1" applyBorder="1" applyAlignment="1">
      <alignment vertical="center"/>
      <protection/>
    </xf>
    <xf numFmtId="0" fontId="14" fillId="18" borderId="11" xfId="110" applyFont="1" applyFill="1" applyBorder="1" applyAlignment="1">
      <alignment vertical="center"/>
      <protection/>
    </xf>
    <xf numFmtId="0" fontId="11" fillId="18" borderId="18" xfId="110" applyFont="1" applyFill="1" applyBorder="1">
      <alignment/>
      <protection/>
    </xf>
    <xf numFmtId="0" fontId="2" fillId="18" borderId="19" xfId="110" applyFont="1" applyFill="1" applyBorder="1" applyAlignment="1">
      <alignment vertical="center"/>
      <protection/>
    </xf>
    <xf numFmtId="0" fontId="11" fillId="18" borderId="19" xfId="110" applyFont="1" applyFill="1" applyBorder="1">
      <alignment/>
      <protection/>
    </xf>
    <xf numFmtId="0" fontId="11" fillId="18" borderId="20" xfId="110" applyFont="1" applyFill="1" applyBorder="1">
      <alignment/>
      <protection/>
    </xf>
    <xf numFmtId="0" fontId="11" fillId="0" borderId="0" xfId="110" applyFont="1" applyFill="1" applyBorder="1">
      <alignment/>
      <protection/>
    </xf>
    <xf numFmtId="0" fontId="1" fillId="5" borderId="0" xfId="114" applyFont="1">
      <alignment/>
      <protection/>
    </xf>
    <xf numFmtId="0" fontId="35" fillId="5" borderId="0" xfId="113" applyFont="1" applyFill="1" applyBorder="1" applyAlignment="1">
      <alignment/>
      <protection/>
    </xf>
    <xf numFmtId="0" fontId="0" fillId="5" borderId="0" xfId="114">
      <alignment/>
      <protection/>
    </xf>
    <xf numFmtId="0" fontId="1" fillId="0" borderId="0" xfId="114" applyFont="1" applyFill="1" applyAlignment="1">
      <alignment/>
      <protection/>
    </xf>
    <xf numFmtId="167" fontId="2" fillId="5" borderId="0" xfId="114" applyNumberFormat="1" applyFont="1" applyBorder="1" applyAlignment="1">
      <alignment horizontal="left"/>
      <protection/>
    </xf>
    <xf numFmtId="49" fontId="0" fillId="5" borderId="0" xfId="114" applyNumberFormat="1" applyFont="1">
      <alignment/>
      <protection/>
    </xf>
    <xf numFmtId="2" fontId="0" fillId="5" borderId="0" xfId="114" applyNumberFormat="1" applyFont="1" applyBorder="1">
      <alignment/>
      <protection/>
    </xf>
    <xf numFmtId="164" fontId="0" fillId="5" borderId="0" xfId="114" applyNumberFormat="1" applyFont="1" applyBorder="1" applyAlignment="1">
      <alignment horizontal="center"/>
      <protection/>
    </xf>
    <xf numFmtId="164" fontId="0" fillId="5" borderId="0" xfId="114" applyNumberFormat="1" applyFont="1" applyBorder="1">
      <alignment/>
      <protection/>
    </xf>
    <xf numFmtId="0" fontId="0" fillId="5" borderId="0" xfId="114" applyFont="1">
      <alignment/>
      <protection/>
    </xf>
    <xf numFmtId="168" fontId="36" fillId="17" borderId="12" xfId="114" applyNumberFormat="1" applyFont="1" applyFill="1" applyBorder="1" applyAlignment="1" quotePrefix="1">
      <alignment horizontal="center" vertical="center" wrapText="1"/>
      <protection/>
    </xf>
    <xf numFmtId="49" fontId="36" fillId="17" borderId="12" xfId="114" applyNumberFormat="1" applyFont="1" applyFill="1" applyBorder="1" applyAlignment="1">
      <alignment horizontal="center" vertical="center" wrapText="1"/>
      <protection/>
    </xf>
    <xf numFmtId="2" fontId="36" fillId="17" borderId="12" xfId="114" applyNumberFormat="1" applyFont="1" applyFill="1" applyBorder="1" applyAlignment="1">
      <alignment horizontal="center" vertical="center" wrapText="1"/>
      <protection/>
    </xf>
    <xf numFmtId="167" fontId="10" fillId="17" borderId="12" xfId="114"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4" applyFont="1" applyFill="1" applyBorder="1">
      <alignment/>
      <protection/>
    </xf>
    <xf numFmtId="49" fontId="10" fillId="17" borderId="12" xfId="114" applyNumberFormat="1" applyFont="1" applyFill="1" applyBorder="1">
      <alignment/>
      <protection/>
    </xf>
    <xf numFmtId="49" fontId="10" fillId="17" borderId="12" xfId="114" applyNumberFormat="1" applyFont="1" applyFill="1" applyBorder="1" applyAlignment="1">
      <alignment horizontal="left"/>
      <protection/>
    </xf>
    <xf numFmtId="49" fontId="10" fillId="19" borderId="12" xfId="114" applyNumberFormat="1" applyFont="1" applyFill="1" applyBorder="1">
      <alignment/>
      <protection/>
    </xf>
    <xf numFmtId="49" fontId="10" fillId="17" borderId="12" xfId="114" applyNumberFormat="1" applyFont="1" applyFill="1" applyBorder="1" applyAlignment="1">
      <alignment horizontal="left" wrapText="1"/>
      <protection/>
    </xf>
    <xf numFmtId="167" fontId="0" fillId="17" borderId="12" xfId="114" applyNumberFormat="1" applyFont="1" applyFill="1" applyBorder="1" applyAlignment="1">
      <alignment horizontal="left"/>
      <protection/>
    </xf>
    <xf numFmtId="0" fontId="2" fillId="5" borderId="0" xfId="114" applyFont="1">
      <alignment/>
      <protection/>
    </xf>
    <xf numFmtId="0" fontId="39" fillId="5" borderId="0" xfId="114" applyFont="1">
      <alignment/>
      <protection/>
    </xf>
    <xf numFmtId="167" fontId="10" fillId="17" borderId="21" xfId="73" applyNumberFormat="1" applyFont="1" applyFill="1" applyBorder="1" applyAlignment="1">
      <alignment horizontal="center" vertical="center"/>
    </xf>
    <xf numFmtId="0" fontId="3" fillId="5" borderId="0" xfId="114" applyFont="1">
      <alignment/>
      <protection/>
    </xf>
    <xf numFmtId="39" fontId="0" fillId="5" borderId="0" xfId="114" applyNumberFormat="1" applyFont="1">
      <alignment/>
      <protection/>
    </xf>
    <xf numFmtId="0" fontId="5" fillId="17" borderId="22" xfId="114" applyFont="1" applyFill="1" applyBorder="1" applyAlignment="1">
      <alignment horizontal="left" indent="1"/>
      <protection/>
    </xf>
    <xf numFmtId="0" fontId="0" fillId="17" borderId="23" xfId="114" applyFont="1" applyFill="1" applyBorder="1" applyAlignment="1">
      <alignment/>
      <protection/>
    </xf>
    <xf numFmtId="0" fontId="0" fillId="17" borderId="23" xfId="114" applyFont="1" applyFill="1" applyBorder="1">
      <alignment/>
      <protection/>
    </xf>
    <xf numFmtId="0" fontId="0" fillId="17" borderId="24" xfId="114" applyFont="1" applyFill="1" applyBorder="1">
      <alignment/>
      <protection/>
    </xf>
    <xf numFmtId="0" fontId="4" fillId="17" borderId="10" xfId="114" applyFont="1" applyFill="1" applyBorder="1" applyAlignment="1">
      <alignment horizontal="left" indent="1"/>
      <protection/>
    </xf>
    <xf numFmtId="0" fontId="10" fillId="17" borderId="0" xfId="114" applyFont="1" applyFill="1" applyBorder="1" applyAlignment="1">
      <alignment horizontal="right" indent="1"/>
      <protection/>
    </xf>
    <xf numFmtId="0" fontId="10" fillId="17" borderId="11" xfId="114" applyFont="1" applyFill="1" applyBorder="1" applyAlignment="1" applyProtection="1">
      <alignment/>
      <protection locked="0"/>
    </xf>
    <xf numFmtId="0" fontId="10" fillId="17" borderId="0" xfId="114" applyFont="1" applyFill="1" applyBorder="1">
      <alignment/>
      <protection/>
    </xf>
    <xf numFmtId="0" fontId="0" fillId="4" borderId="25" xfId="114" applyFont="1" applyFill="1" applyBorder="1" applyAlignment="1" applyProtection="1">
      <alignment horizontal="left"/>
      <protection locked="0"/>
    </xf>
    <xf numFmtId="0" fontId="0" fillId="17" borderId="0" xfId="114" applyFont="1" applyFill="1" applyBorder="1">
      <alignment/>
      <protection/>
    </xf>
    <xf numFmtId="0" fontId="0" fillId="17" borderId="11" xfId="114" applyFont="1" applyFill="1" applyBorder="1" applyProtection="1">
      <alignment/>
      <protection locked="0"/>
    </xf>
    <xf numFmtId="0" fontId="0" fillId="17" borderId="11" xfId="114" applyFont="1" applyFill="1" applyBorder="1">
      <alignment/>
      <protection/>
    </xf>
    <xf numFmtId="0" fontId="0" fillId="17" borderId="11" xfId="114" applyFont="1" applyFill="1" applyBorder="1" applyAlignment="1" applyProtection="1">
      <alignment/>
      <protection locked="0"/>
    </xf>
    <xf numFmtId="0" fontId="5" fillId="17" borderId="10" xfId="114" applyFont="1" applyFill="1" applyBorder="1" applyAlignment="1">
      <alignment horizontal="left" indent="1"/>
      <protection/>
    </xf>
    <xf numFmtId="0" fontId="5" fillId="17" borderId="18" xfId="114" applyFont="1" applyFill="1" applyBorder="1" applyAlignment="1">
      <alignment horizontal="left" indent="1"/>
      <protection/>
    </xf>
    <xf numFmtId="0" fontId="0" fillId="17" borderId="19" xfId="114" applyFont="1" applyFill="1" applyBorder="1" applyAlignment="1">
      <alignment/>
      <protection/>
    </xf>
    <xf numFmtId="0" fontId="0" fillId="17" borderId="19" xfId="114" applyFont="1" applyFill="1" applyBorder="1">
      <alignment/>
      <protection/>
    </xf>
    <xf numFmtId="0" fontId="0" fillId="17" borderId="20" xfId="114" applyFont="1" applyFill="1" applyBorder="1">
      <alignment/>
      <protection/>
    </xf>
    <xf numFmtId="0" fontId="0" fillId="5" borderId="0" xfId="117">
      <alignment/>
      <protection/>
    </xf>
    <xf numFmtId="0" fontId="1" fillId="5" borderId="0" xfId="117" applyFont="1" applyAlignment="1">
      <alignment/>
      <protection/>
    </xf>
    <xf numFmtId="49" fontId="0" fillId="5" borderId="0" xfId="117" applyNumberFormat="1" applyFont="1">
      <alignment/>
      <protection/>
    </xf>
    <xf numFmtId="164" fontId="0" fillId="5" borderId="0" xfId="117" applyNumberFormat="1" applyFont="1" applyBorder="1">
      <alignment/>
      <protection/>
    </xf>
    <xf numFmtId="167" fontId="3" fillId="5" borderId="0" xfId="117" applyNumberFormat="1" applyFont="1" applyBorder="1" applyAlignment="1">
      <alignment horizontal="left"/>
      <protection/>
    </xf>
    <xf numFmtId="49" fontId="36" fillId="17" borderId="12" xfId="117" applyNumberFormat="1" applyFont="1" applyFill="1" applyBorder="1" applyAlignment="1">
      <alignment horizontal="center" vertical="center" wrapText="1"/>
      <protection/>
    </xf>
    <xf numFmtId="164"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7" applyNumberFormat="1" applyFont="1" applyFill="1" applyBorder="1">
      <alignment/>
      <protection/>
    </xf>
    <xf numFmtId="171" fontId="0" fillId="4" borderId="12" xfId="117" applyNumberFormat="1" applyFont="1" applyFill="1" applyBorder="1" applyAlignment="1">
      <alignment horizontal="right"/>
      <protection/>
    </xf>
    <xf numFmtId="49" fontId="2" fillId="7" borderId="12" xfId="117"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9" applyNumberFormat="1" applyFont="1" applyFill="1" applyBorder="1" applyAlignment="1">
      <alignment horizontal="center" vertical="center" wrapText="1"/>
      <protection/>
    </xf>
    <xf numFmtId="49" fontId="36" fillId="17" borderId="12" xfId="119" applyNumberFormat="1" applyFont="1" applyFill="1" applyBorder="1" applyAlignment="1">
      <alignment horizontal="center" vertical="center" wrapText="1"/>
      <protection/>
    </xf>
    <xf numFmtId="167" fontId="5" fillId="17" borderId="12" xfId="119"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9"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9" applyNumberFormat="1" applyFont="1" applyFill="1" applyBorder="1" applyAlignment="1">
      <alignment horizontal="right"/>
      <protection/>
    </xf>
    <xf numFmtId="0" fontId="36" fillId="7" borderId="13" xfId="117" applyFont="1" applyFill="1" applyBorder="1" applyAlignment="1">
      <alignment horizontal="right"/>
      <protection/>
    </xf>
    <xf numFmtId="167" fontId="2" fillId="7" borderId="12" xfId="119" applyNumberFormat="1" applyFont="1" applyFill="1" applyBorder="1" applyAlignment="1">
      <alignment horizontal="right"/>
      <protection/>
    </xf>
    <xf numFmtId="167" fontId="0" fillId="4" borderId="26" xfId="114" applyNumberFormat="1" applyFont="1" applyFill="1" applyBorder="1" applyAlignment="1">
      <alignment horizontal="center"/>
      <protection/>
    </xf>
    <xf numFmtId="49" fontId="36" fillId="17" borderId="27" xfId="114" applyNumberFormat="1" applyFont="1" applyFill="1" applyBorder="1" applyAlignment="1">
      <alignment horizontal="center" vertical="center" wrapText="1"/>
      <protection/>
    </xf>
    <xf numFmtId="168" fontId="10" fillId="17" borderId="12" xfId="114" applyNumberFormat="1" applyFont="1" applyFill="1" applyBorder="1" applyAlignment="1" quotePrefix="1">
      <alignment vertical="center" wrapText="1"/>
      <protection/>
    </xf>
    <xf numFmtId="168" fontId="10" fillId="17" borderId="12" xfId="114" applyNumberFormat="1" applyFont="1" applyFill="1" applyBorder="1" applyAlignment="1" quotePrefix="1">
      <alignment horizontal="left" vertical="center" wrapText="1"/>
      <protection/>
    </xf>
    <xf numFmtId="0" fontId="36" fillId="17" borderId="12" xfId="114" applyFont="1" applyFill="1" applyBorder="1">
      <alignment/>
      <protection/>
    </xf>
    <xf numFmtId="49" fontId="36" fillId="17" borderId="12" xfId="114" applyNumberFormat="1" applyFont="1" applyFill="1" applyBorder="1" applyAlignment="1">
      <alignment horizontal="left"/>
      <protection/>
    </xf>
    <xf numFmtId="49" fontId="36" fillId="17" borderId="21" xfId="117" applyNumberFormat="1" applyFont="1" applyFill="1" applyBorder="1" applyAlignment="1">
      <alignment horizontal="center"/>
      <protection/>
    </xf>
    <xf numFmtId="0" fontId="0" fillId="20" borderId="0" xfId="114" applyFont="1" applyFill="1">
      <alignment/>
      <protection/>
    </xf>
    <xf numFmtId="49" fontId="36" fillId="17" borderId="12" xfId="119"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9" applyNumberFormat="1" applyFont="1" applyFill="1" applyBorder="1" applyAlignment="1">
      <alignment horizontal="center" vertical="center" wrapText="1"/>
      <protection/>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4" applyNumberFormat="1" applyFont="1" applyFill="1" applyBorder="1" applyAlignment="1">
      <alignment horizontal="right"/>
      <protection/>
    </xf>
    <xf numFmtId="0" fontId="60" fillId="5" borderId="0" xfId="112"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7"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12" xfId="119" applyNumberFormat="1" applyFont="1" applyFill="1" applyBorder="1" applyAlignment="1">
      <alignment horizontal="left" vertical="center" wrapText="1"/>
      <protection/>
    </xf>
    <xf numFmtId="49" fontId="10" fillId="17" borderId="21" xfId="117" applyNumberFormat="1" applyFont="1" applyFill="1" applyBorder="1" applyAlignment="1">
      <alignment horizontal="center"/>
      <protection/>
    </xf>
    <xf numFmtId="168" fontId="36" fillId="17" borderId="12" xfId="115" applyNumberFormat="1" applyFont="1" applyFill="1" applyBorder="1" applyAlignment="1" quotePrefix="1">
      <alignment horizontal="center" vertical="center" wrapText="1"/>
      <protection/>
    </xf>
    <xf numFmtId="167" fontId="5" fillId="17" borderId="12" xfId="115" applyNumberFormat="1" applyFont="1" applyFill="1" applyBorder="1" applyAlignment="1">
      <alignment horizontal="left"/>
      <protection/>
    </xf>
    <xf numFmtId="2" fontId="36" fillId="17" borderId="29" xfId="115" applyNumberFormat="1" applyFont="1" applyFill="1" applyBorder="1" applyAlignment="1">
      <alignment horizontal="center" vertical="center" wrapText="1"/>
      <protection/>
    </xf>
    <xf numFmtId="41" fontId="4" fillId="17" borderId="12" xfId="115" applyNumberFormat="1" applyFont="1" applyFill="1" applyBorder="1">
      <alignment/>
      <protection/>
    </xf>
    <xf numFmtId="41" fontId="10" fillId="17" borderId="13" xfId="115" applyNumberFormat="1" applyFont="1" applyFill="1" applyBorder="1" applyAlignment="1">
      <alignment/>
      <protection/>
    </xf>
    <xf numFmtId="41" fontId="10" fillId="17" borderId="13" xfId="115" applyNumberFormat="1" applyFont="1" applyFill="1" applyBorder="1">
      <alignment/>
      <protection/>
    </xf>
    <xf numFmtId="41" fontId="10" fillId="19" borderId="12" xfId="115" applyNumberFormat="1" applyFont="1" applyFill="1" applyBorder="1">
      <alignment/>
      <protection/>
    </xf>
    <xf numFmtId="41" fontId="4" fillId="17" borderId="13" xfId="115"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61" fillId="23" borderId="0" xfId="0" applyNumberFormat="1" applyFont="1" applyFill="1" applyAlignment="1">
      <alignment/>
    </xf>
    <xf numFmtId="167" fontId="0" fillId="4" borderId="28" xfId="119" applyNumberFormat="1" applyFont="1" applyFill="1" applyBorder="1" applyAlignment="1">
      <alignment vertical="top"/>
      <protection/>
    </xf>
    <xf numFmtId="43" fontId="38" fillId="7" borderId="12" xfId="73" applyFont="1" applyFill="1" applyBorder="1" applyAlignment="1">
      <alignment/>
    </xf>
    <xf numFmtId="49" fontId="10" fillId="17" borderId="12" xfId="118"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3" fontId="0" fillId="4" borderId="12" xfId="73" applyFont="1" applyFill="1" applyBorder="1" applyAlignment="1">
      <alignment/>
    </xf>
    <xf numFmtId="49" fontId="36" fillId="17" borderId="0" xfId="119" applyNumberFormat="1" applyFont="1" applyFill="1" applyBorder="1" applyAlignment="1">
      <alignment horizontal="center" vertical="center" wrapText="1"/>
      <protection/>
    </xf>
    <xf numFmtId="0" fontId="62" fillId="24" borderId="15" xfId="110" applyFont="1" applyFill="1" applyBorder="1">
      <alignment/>
      <protection/>
    </xf>
    <xf numFmtId="0" fontId="62" fillId="24" borderId="16" xfId="110" applyFont="1" applyFill="1" applyBorder="1">
      <alignment/>
      <protection/>
    </xf>
    <xf numFmtId="0" fontId="62" fillId="24" borderId="17" xfId="110" applyFont="1" applyFill="1" applyBorder="1">
      <alignment/>
      <protection/>
    </xf>
    <xf numFmtId="0" fontId="62" fillId="24" borderId="30" xfId="110" applyFont="1" applyFill="1" applyBorder="1">
      <alignment/>
      <protection/>
    </xf>
    <xf numFmtId="0" fontId="63" fillId="24" borderId="0" xfId="110" applyFont="1" applyFill="1" applyBorder="1" applyAlignment="1">
      <alignment horizontal="center" vertical="center"/>
      <protection/>
    </xf>
    <xf numFmtId="0" fontId="62" fillId="24" borderId="0" xfId="110" applyFont="1" applyFill="1" applyBorder="1" applyAlignment="1">
      <alignment horizontal="center" vertical="center"/>
      <protection/>
    </xf>
    <xf numFmtId="0" fontId="62" fillId="24" borderId="31" xfId="110" applyFont="1" applyFill="1" applyBorder="1" applyAlignment="1">
      <alignment vertical="center"/>
      <protection/>
    </xf>
    <xf numFmtId="0" fontId="62" fillId="24" borderId="0" xfId="110" applyFont="1" applyFill="1" applyBorder="1">
      <alignment/>
      <protection/>
    </xf>
    <xf numFmtId="0" fontId="64" fillId="24" borderId="0" xfId="110" applyFont="1" applyFill="1" applyBorder="1">
      <alignment/>
      <protection/>
    </xf>
    <xf numFmtId="0" fontId="65" fillId="24" borderId="0" xfId="90" applyFont="1" applyFill="1" applyBorder="1" applyAlignment="1" applyProtection="1">
      <alignment/>
      <protection/>
    </xf>
    <xf numFmtId="0" fontId="11" fillId="5" borderId="0" xfId="110" applyFont="1" applyBorder="1" applyAlignment="1">
      <alignment vertical="center"/>
      <protection/>
    </xf>
    <xf numFmtId="0" fontId="0" fillId="5" borderId="0" xfId="110" applyFill="1" applyBorder="1">
      <alignment/>
      <protection/>
    </xf>
    <xf numFmtId="0" fontId="0" fillId="5" borderId="0" xfId="112" applyFont="1">
      <alignment/>
      <protection/>
    </xf>
    <xf numFmtId="0" fontId="0" fillId="4" borderId="26" xfId="114" applyNumberFormat="1" applyFont="1" applyFill="1" applyBorder="1" applyAlignment="1">
      <alignment horizontal="center"/>
      <protection/>
    </xf>
    <xf numFmtId="0" fontId="42" fillId="25" borderId="0" xfId="114" applyFont="1" applyFill="1">
      <alignment/>
      <protection/>
    </xf>
    <xf numFmtId="0" fontId="43" fillId="25" borderId="0" xfId="114" applyFont="1" applyFill="1">
      <alignment/>
      <protection/>
    </xf>
    <xf numFmtId="14" fontId="42" fillId="25" borderId="0" xfId="114" applyNumberFormat="1" applyFont="1" applyFill="1">
      <alignment/>
      <protection/>
    </xf>
    <xf numFmtId="14" fontId="42" fillId="25" borderId="0" xfId="114" applyNumberFormat="1" applyFont="1" applyFill="1" applyAlignment="1">
      <alignment horizontal="left"/>
      <protection/>
    </xf>
    <xf numFmtId="168" fontId="44" fillId="17" borderId="12" xfId="114" applyNumberFormat="1" applyFont="1" applyFill="1" applyBorder="1" applyAlignment="1" quotePrefix="1">
      <alignment horizontal="left" vertical="center" wrapText="1"/>
      <protection/>
    </xf>
    <xf numFmtId="0" fontId="43" fillId="25" borderId="12" xfId="114" applyFont="1" applyFill="1" applyBorder="1">
      <alignment/>
      <protection/>
    </xf>
    <xf numFmtId="167" fontId="0" fillId="4" borderId="12" xfId="114" applyNumberFormat="1" applyFont="1" applyFill="1" applyBorder="1" applyAlignment="1">
      <alignment horizontal="left"/>
      <protection/>
    </xf>
    <xf numFmtId="168" fontId="10" fillId="17" borderId="12" xfId="114" applyNumberFormat="1" applyFont="1" applyFill="1" applyBorder="1" applyAlignment="1" quotePrefix="1">
      <alignment horizontal="right" vertical="center" wrapText="1"/>
      <protection/>
    </xf>
    <xf numFmtId="10" fontId="0" fillId="4" borderId="12" xfId="117"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7"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7" applyNumberFormat="1" applyFont="1" applyFill="1" applyBorder="1">
      <alignment/>
      <protection/>
    </xf>
    <xf numFmtId="43" fontId="0" fillId="7" borderId="12" xfId="73" applyFont="1" applyFill="1" applyBorder="1" applyAlignment="1">
      <alignment/>
    </xf>
    <xf numFmtId="49" fontId="36" fillId="17" borderId="12" xfId="117" applyNumberFormat="1" applyFont="1" applyFill="1" applyBorder="1" applyAlignment="1">
      <alignment horizontal="right" vertical="center" wrapText="1"/>
      <protection/>
    </xf>
    <xf numFmtId="10" fontId="0" fillId="4" borderId="12" xfId="117" applyNumberFormat="1" applyFont="1" applyFill="1" applyBorder="1" applyAlignment="1">
      <alignment/>
      <protection/>
    </xf>
    <xf numFmtId="0" fontId="0" fillId="5" borderId="0" xfId="117" applyFont="1">
      <alignment/>
      <protection/>
    </xf>
    <xf numFmtId="0" fontId="0" fillId="4" borderId="12" xfId="73" applyNumberFormat="1" applyFont="1" applyFill="1" applyBorder="1" applyAlignment="1">
      <alignment/>
    </xf>
    <xf numFmtId="0" fontId="10" fillId="17" borderId="12" xfId="115" applyNumberFormat="1" applyFont="1" applyFill="1" applyBorder="1" applyAlignment="1">
      <alignment horizontal="left"/>
      <protection/>
    </xf>
    <xf numFmtId="0" fontId="0" fillId="17" borderId="12" xfId="115" applyNumberFormat="1" applyFont="1" applyFill="1" applyBorder="1" applyAlignment="1">
      <alignment horizontal="left"/>
      <protection/>
    </xf>
    <xf numFmtId="167" fontId="0" fillId="4" borderId="12" xfId="114" applyNumberFormat="1" applyFont="1" applyFill="1" applyBorder="1" applyAlignment="1">
      <alignment horizontal="right"/>
      <protection/>
    </xf>
    <xf numFmtId="43" fontId="40" fillId="25" borderId="0" xfId="73" applyFont="1" applyFill="1" applyAlignment="1" applyProtection="1">
      <alignment horizontal="right"/>
      <protection locked="0"/>
    </xf>
    <xf numFmtId="49" fontId="36" fillId="17" borderId="12" xfId="117" applyNumberFormat="1" applyFont="1" applyFill="1" applyBorder="1" applyAlignment="1">
      <alignment horizontal="left" wrapText="1"/>
      <protection/>
    </xf>
    <xf numFmtId="167" fontId="66" fillId="17" borderId="12" xfId="119"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5" borderId="0" xfId="114" applyNumberFormat="1" applyFont="1" applyFill="1" applyAlignment="1">
      <alignment vertical="center"/>
      <protection/>
    </xf>
    <xf numFmtId="14" fontId="42" fillId="25" borderId="0" xfId="114" applyNumberFormat="1" applyFont="1" applyFill="1" applyAlignment="1">
      <alignment horizontal="left" vertical="center"/>
      <protection/>
    </xf>
    <xf numFmtId="0" fontId="0" fillId="20" borderId="0" xfId="116" applyFont="1" applyFill="1" applyBorder="1" applyAlignment="1">
      <alignment vertical="center"/>
      <protection/>
    </xf>
    <xf numFmtId="14" fontId="0" fillId="4" borderId="26" xfId="114" applyNumberFormat="1" applyFont="1" applyFill="1" applyBorder="1" applyAlignment="1">
      <alignment horizontal="center"/>
      <protection/>
    </xf>
    <xf numFmtId="49" fontId="10" fillId="17" borderId="12" xfId="114" applyNumberFormat="1" applyFont="1" applyFill="1" applyBorder="1" applyAlignment="1">
      <alignment wrapText="1"/>
      <protection/>
    </xf>
    <xf numFmtId="171" fontId="0" fillId="21" borderId="12" xfId="117"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7" fillId="5" borderId="0" xfId="114" applyFont="1">
      <alignment/>
      <protection/>
    </xf>
    <xf numFmtId="0" fontId="67" fillId="5" borderId="0" xfId="117" applyFont="1">
      <alignment/>
      <protection/>
    </xf>
    <xf numFmtId="0" fontId="67" fillId="0" borderId="0" xfId="0" applyFont="1" applyAlignment="1">
      <alignment/>
    </xf>
    <xf numFmtId="0" fontId="0" fillId="5" borderId="0" xfId="114" applyFont="1">
      <alignment/>
      <protection/>
    </xf>
    <xf numFmtId="0" fontId="0" fillId="5" borderId="0" xfId="117" applyFont="1">
      <alignment/>
      <protection/>
    </xf>
    <xf numFmtId="0" fontId="68" fillId="0" borderId="0" xfId="0" applyFont="1" applyAlignment="1">
      <alignment vertical="center"/>
    </xf>
    <xf numFmtId="182" fontId="2" fillId="7" borderId="12" xfId="124" applyNumberFormat="1" applyFont="1" applyFill="1" applyBorder="1" applyAlignment="1">
      <alignment horizontal="right"/>
    </xf>
    <xf numFmtId="14" fontId="0" fillId="0" borderId="0" xfId="0" applyNumberFormat="1" applyFont="1" applyAlignment="1">
      <alignment vertical="center"/>
    </xf>
    <xf numFmtId="49" fontId="36" fillId="17" borderId="13" xfId="117" applyNumberFormat="1" applyFont="1" applyFill="1" applyBorder="1" applyAlignment="1">
      <alignment horizontal="center" vertical="center" wrapText="1"/>
      <protection/>
    </xf>
    <xf numFmtId="0" fontId="69" fillId="5" borderId="0" xfId="114" applyFont="1">
      <alignment/>
      <protection/>
    </xf>
    <xf numFmtId="9" fontId="0" fillId="4" borderId="12" xfId="124" applyFont="1" applyFill="1" applyBorder="1" applyAlignment="1">
      <alignment/>
    </xf>
    <xf numFmtId="184" fontId="38" fillId="7" borderId="12" xfId="73" applyNumberFormat="1" applyFont="1" applyFill="1" applyBorder="1" applyAlignment="1">
      <alignment/>
    </xf>
    <xf numFmtId="184" fontId="37" fillId="7" borderId="12" xfId="73" applyNumberFormat="1" applyFont="1" applyFill="1" applyBorder="1" applyAlignment="1">
      <alignment/>
    </xf>
    <xf numFmtId="184" fontId="0" fillId="4" borderId="12" xfId="73" applyNumberFormat="1" applyFont="1" applyFill="1" applyBorder="1" applyAlignment="1">
      <alignment horizontal="right"/>
    </xf>
    <xf numFmtId="184" fontId="0" fillId="25" borderId="12" xfId="73" applyNumberFormat="1" applyFont="1" applyFill="1" applyBorder="1" applyAlignment="1">
      <alignment horizontal="right"/>
    </xf>
    <xf numFmtId="184" fontId="2" fillId="7" borderId="12" xfId="73" applyNumberFormat="1" applyFont="1" applyFill="1" applyBorder="1" applyAlignment="1">
      <alignment horizontal="right"/>
    </xf>
    <xf numFmtId="184" fontId="0" fillId="4" borderId="12" xfId="73" applyNumberFormat="1" applyFont="1" applyFill="1" applyBorder="1" applyAlignment="1">
      <alignment/>
    </xf>
    <xf numFmtId="184" fontId="0" fillId="4" borderId="26" xfId="73" applyNumberFormat="1" applyFont="1" applyFill="1" applyBorder="1" applyAlignment="1">
      <alignment/>
    </xf>
    <xf numFmtId="184" fontId="0" fillId="0" borderId="0" xfId="73" applyNumberFormat="1" applyFont="1" applyAlignment="1">
      <alignment/>
    </xf>
    <xf numFmtId="184" fontId="0" fillId="0" borderId="0" xfId="73" applyNumberFormat="1" applyFont="1" applyAlignment="1">
      <alignment/>
    </xf>
    <xf numFmtId="184" fontId="0" fillId="4" borderId="28" xfId="73" applyNumberFormat="1" applyFont="1" applyFill="1" applyBorder="1" applyAlignment="1">
      <alignment vertical="top"/>
    </xf>
    <xf numFmtId="184" fontId="36" fillId="17" borderId="12" xfId="73" applyNumberFormat="1" applyFont="1" applyFill="1" applyBorder="1" applyAlignment="1">
      <alignment horizontal="center" vertical="center" wrapText="1"/>
    </xf>
    <xf numFmtId="49" fontId="36" fillId="17" borderId="32" xfId="117" applyNumberFormat="1" applyFont="1" applyFill="1" applyBorder="1" applyAlignment="1">
      <alignment horizontal="center" vertical="center" wrapText="1"/>
      <protection/>
    </xf>
    <xf numFmtId="49" fontId="36" fillId="17" borderId="33" xfId="117" applyNumberFormat="1" applyFont="1" applyFill="1" applyBorder="1" applyAlignment="1">
      <alignment horizontal="center" vertical="center" wrapText="1"/>
      <protection/>
    </xf>
    <xf numFmtId="0" fontId="40" fillId="0" borderId="0" xfId="106" applyFont="1" applyAlignment="1" applyProtection="1">
      <alignment horizontal="center" wrapText="1"/>
      <protection locked="0"/>
    </xf>
    <xf numFmtId="0" fontId="40" fillId="21" borderId="0" xfId="106" applyFont="1" applyFill="1" applyProtection="1">
      <alignment/>
      <protection locked="0"/>
    </xf>
    <xf numFmtId="0" fontId="40" fillId="22" borderId="0" xfId="106" applyFont="1" applyFill="1" applyProtection="1">
      <alignment/>
      <protection locked="0"/>
    </xf>
    <xf numFmtId="184" fontId="0" fillId="4" borderId="12" xfId="75" applyNumberFormat="1" applyFont="1" applyFill="1" applyBorder="1" applyAlignment="1">
      <alignment horizontal="right"/>
    </xf>
    <xf numFmtId="43" fontId="38" fillId="7" borderId="12" xfId="75" applyFont="1" applyFill="1" applyBorder="1" applyAlignment="1">
      <alignment/>
    </xf>
    <xf numFmtId="43" fontId="0" fillId="4" borderId="12" xfId="75" applyFont="1" applyFill="1" applyBorder="1" applyAlignment="1">
      <alignment horizontal="right"/>
    </xf>
    <xf numFmtId="184" fontId="67" fillId="4" borderId="12" xfId="75" applyNumberFormat="1" applyFont="1" applyFill="1" applyBorder="1" applyAlignment="1">
      <alignment horizontal="right"/>
    </xf>
    <xf numFmtId="184" fontId="0" fillId="25" borderId="26" xfId="73" applyNumberFormat="1" applyFont="1" applyFill="1" applyBorder="1" applyAlignment="1">
      <alignment horizontal="right"/>
    </xf>
    <xf numFmtId="166" fontId="0" fillId="7" borderId="12" xfId="73" applyNumberFormat="1" applyFont="1" applyFill="1" applyBorder="1" applyAlignment="1">
      <alignment horizontal="right"/>
    </xf>
    <xf numFmtId="166" fontId="0" fillId="4" borderId="12" xfId="73" applyNumberFormat="1" applyFont="1" applyFill="1" applyBorder="1" applyAlignment="1">
      <alignment horizontal="right"/>
    </xf>
    <xf numFmtId="166" fontId="2" fillId="7" borderId="12" xfId="73" applyNumberFormat="1" applyFont="1" applyFill="1" applyBorder="1" applyAlignment="1">
      <alignment horizontal="right"/>
    </xf>
    <xf numFmtId="166" fontId="10" fillId="17" borderId="12" xfId="73" applyNumberFormat="1" applyFont="1" applyFill="1" applyBorder="1" applyAlignment="1">
      <alignment horizontal="center"/>
    </xf>
    <xf numFmtId="166" fontId="0" fillId="4" borderId="12" xfId="73" applyNumberFormat="1" applyFont="1" applyFill="1" applyBorder="1" applyAlignment="1">
      <alignment/>
    </xf>
    <xf numFmtId="166" fontId="0" fillId="21" borderId="12" xfId="117" applyNumberFormat="1" applyFont="1" applyFill="1" applyBorder="1" applyAlignment="1">
      <alignment/>
      <protection/>
    </xf>
    <xf numFmtId="166" fontId="0" fillId="4" borderId="12" xfId="117" applyNumberFormat="1" applyFont="1" applyFill="1" applyBorder="1" applyAlignment="1">
      <alignment/>
      <protection/>
    </xf>
    <xf numFmtId="166" fontId="0" fillId="7" borderId="12" xfId="73" applyNumberFormat="1" applyFont="1" applyFill="1" applyBorder="1" applyAlignment="1">
      <alignment/>
    </xf>
    <xf numFmtId="166" fontId="38" fillId="7" borderId="12" xfId="73" applyNumberFormat="1" applyFont="1" applyFill="1" applyBorder="1" applyAlignment="1">
      <alignment/>
    </xf>
    <xf numFmtId="166" fontId="0" fillId="4" borderId="12" xfId="73" applyNumberFormat="1" applyFont="1" applyFill="1" applyBorder="1" applyAlignment="1">
      <alignment/>
    </xf>
    <xf numFmtId="166" fontId="0" fillId="17" borderId="12" xfId="73" applyNumberFormat="1" applyFont="1" applyFill="1" applyBorder="1" applyAlignment="1">
      <alignment/>
    </xf>
    <xf numFmtId="166" fontId="37" fillId="7" borderId="12" xfId="73" applyNumberFormat="1" applyFont="1" applyFill="1" applyBorder="1" applyAlignment="1">
      <alignment/>
    </xf>
    <xf numFmtId="171" fontId="0" fillId="4" borderId="12" xfId="117" applyNumberFormat="1" applyFont="1" applyFill="1" applyBorder="1" applyAlignment="1">
      <alignment vertical="top"/>
      <protection/>
    </xf>
    <xf numFmtId="171" fontId="0" fillId="25" borderId="12" xfId="117" applyNumberFormat="1" applyFont="1" applyFill="1" applyBorder="1" applyAlignment="1">
      <alignment vertical="top"/>
      <protection/>
    </xf>
    <xf numFmtId="171" fontId="0" fillId="4" borderId="12" xfId="117" applyNumberFormat="1" applyFont="1" applyFill="1" applyBorder="1" applyAlignment="1">
      <alignment horizontal="center" vertical="top"/>
      <protection/>
    </xf>
    <xf numFmtId="171" fontId="0" fillId="4" borderId="12" xfId="117" applyNumberFormat="1" applyFont="1" applyFill="1" applyBorder="1" applyAlignment="1">
      <alignment vertical="top" wrapText="1"/>
      <protection/>
    </xf>
    <xf numFmtId="171" fontId="0" fillId="4" borderId="12" xfId="117" applyNumberFormat="1" applyFont="1" applyFill="1" applyBorder="1" applyAlignment="1">
      <alignment horizontal="right" vertical="top" wrapText="1"/>
      <protection/>
    </xf>
    <xf numFmtId="171" fontId="0" fillId="27" borderId="12" xfId="117" applyNumberFormat="1" applyFont="1" applyFill="1" applyBorder="1" applyAlignment="1">
      <alignment vertical="top"/>
      <protection/>
    </xf>
    <xf numFmtId="171" fontId="0" fillId="27" borderId="12" xfId="117" applyNumberFormat="1" applyFont="1" applyFill="1" applyBorder="1" applyAlignment="1">
      <alignment horizontal="right" vertical="top" wrapText="1"/>
      <protection/>
    </xf>
    <xf numFmtId="166" fontId="0" fillId="25" borderId="12" xfId="73" applyNumberFormat="1" applyFont="1" applyFill="1" applyBorder="1" applyAlignment="1">
      <alignment horizontal="right"/>
    </xf>
    <xf numFmtId="166" fontId="0" fillId="4" borderId="12" xfId="119" applyNumberFormat="1" applyFont="1" applyFill="1" applyBorder="1" applyAlignment="1">
      <alignment horizontal="right"/>
      <protection/>
    </xf>
    <xf numFmtId="166" fontId="0" fillId="27" borderId="12" xfId="119" applyNumberFormat="1" applyFont="1" applyFill="1" applyBorder="1" applyAlignment="1">
      <alignment horizontal="right"/>
      <protection/>
    </xf>
    <xf numFmtId="184" fontId="2" fillId="7" borderId="12" xfId="117" applyNumberFormat="1" applyFont="1" applyFill="1" applyBorder="1" applyAlignment="1">
      <alignment horizontal="right"/>
      <protection/>
    </xf>
    <xf numFmtId="173" fontId="0" fillId="25" borderId="12" xfId="73" applyNumberFormat="1" applyFont="1" applyFill="1" applyBorder="1" applyAlignment="1">
      <alignment horizontal="right"/>
    </xf>
    <xf numFmtId="173" fontId="0" fillId="4" borderId="12" xfId="73" applyNumberFormat="1" applyFont="1" applyFill="1" applyBorder="1" applyAlignment="1">
      <alignment horizontal="right"/>
    </xf>
    <xf numFmtId="173" fontId="2" fillId="7" borderId="12" xfId="73" applyNumberFormat="1" applyFont="1" applyFill="1" applyBorder="1" applyAlignment="1">
      <alignment horizontal="right"/>
    </xf>
    <xf numFmtId="173" fontId="0" fillId="4" borderId="28" xfId="73" applyNumberFormat="1" applyFont="1" applyFill="1" applyBorder="1" applyAlignment="1">
      <alignment vertical="top"/>
    </xf>
    <xf numFmtId="184" fontId="0" fillId="4" borderId="34" xfId="73" applyNumberFormat="1" applyFont="1" applyFill="1" applyBorder="1" applyAlignment="1">
      <alignment horizontal="left"/>
    </xf>
    <xf numFmtId="167" fontId="0" fillId="4" borderId="34" xfId="119" applyNumberFormat="1" applyFont="1" applyFill="1" applyBorder="1" applyAlignment="1">
      <alignment horizontal="left" vertical="top"/>
      <protection/>
    </xf>
    <xf numFmtId="167" fontId="0" fillId="4" borderId="25" xfId="119" applyNumberFormat="1" applyFont="1" applyFill="1" applyBorder="1" applyAlignment="1">
      <alignment horizontal="left" vertical="top"/>
      <protection/>
    </xf>
    <xf numFmtId="0" fontId="10" fillId="17" borderId="0" xfId="114" applyFont="1" applyFill="1" applyBorder="1" applyAlignment="1">
      <alignment horizontal="right" indent="1"/>
      <protection/>
    </xf>
    <xf numFmtId="0" fontId="10" fillId="17" borderId="35" xfId="114" applyFont="1" applyFill="1" applyBorder="1" applyAlignment="1">
      <alignment horizontal="right" indent="1"/>
      <protection/>
    </xf>
    <xf numFmtId="0" fontId="0" fillId="0" borderId="0" xfId="112" applyFont="1" applyFill="1" applyBorder="1" applyAlignment="1" applyProtection="1">
      <alignment/>
      <protection/>
    </xf>
    <xf numFmtId="0" fontId="0" fillId="5" borderId="0" xfId="112" applyBorder="1" applyAlignment="1">
      <alignment/>
      <protection/>
    </xf>
    <xf numFmtId="0" fontId="0" fillId="4" borderId="13" xfId="114" applyFont="1" applyFill="1" applyBorder="1" applyAlignment="1" applyProtection="1">
      <alignment horizontal="left"/>
      <protection locked="0"/>
    </xf>
    <xf numFmtId="0" fontId="0" fillId="4" borderId="14" xfId="114" applyFont="1" applyFill="1" applyBorder="1" applyAlignment="1" applyProtection="1">
      <alignment horizontal="left"/>
      <protection locked="0"/>
    </xf>
    <xf numFmtId="0" fontId="0" fillId="4" borderId="26" xfId="114" applyFont="1" applyFill="1" applyBorder="1" applyAlignment="1" applyProtection="1">
      <alignment horizontal="left"/>
      <protection locked="0"/>
    </xf>
    <xf numFmtId="0" fontId="9" fillId="0" borderId="0" xfId="112" applyFont="1" applyFill="1" applyAlignment="1">
      <alignment/>
      <protection/>
    </xf>
    <xf numFmtId="0" fontId="0" fillId="0" borderId="0" xfId="111" applyFill="1" applyAlignment="1">
      <alignment/>
      <protection/>
    </xf>
    <xf numFmtId="0" fontId="9" fillId="4" borderId="14" xfId="112" applyFont="1" applyFill="1" applyBorder="1" applyAlignment="1">
      <alignment/>
      <protection/>
    </xf>
    <xf numFmtId="0" fontId="0" fillId="4" borderId="14" xfId="111" applyFill="1" applyBorder="1" applyAlignment="1">
      <alignment/>
      <protection/>
    </xf>
    <xf numFmtId="0" fontId="0" fillId="4" borderId="26" xfId="111" applyFill="1" applyBorder="1" applyAlignment="1">
      <alignment/>
      <protection/>
    </xf>
    <xf numFmtId="0" fontId="9" fillId="4" borderId="12" xfId="112" applyFont="1" applyFill="1" applyBorder="1" applyAlignment="1">
      <alignment/>
      <protection/>
    </xf>
    <xf numFmtId="0" fontId="0" fillId="4" borderId="12" xfId="112" applyFill="1" applyBorder="1" applyAlignment="1">
      <alignment/>
      <protection/>
    </xf>
    <xf numFmtId="14" fontId="9" fillId="4" borderId="14" xfId="112" applyNumberFormat="1" applyFont="1" applyFill="1" applyBorder="1" applyAlignment="1">
      <alignment/>
      <protection/>
    </xf>
    <xf numFmtId="14" fontId="0" fillId="4" borderId="14" xfId="111" applyNumberFormat="1" applyFill="1" applyBorder="1" applyAlignment="1">
      <alignment/>
      <protection/>
    </xf>
    <xf numFmtId="14" fontId="0" fillId="4" borderId="26" xfId="111" applyNumberFormat="1" applyFill="1" applyBorder="1" applyAlignment="1">
      <alignment/>
      <protection/>
    </xf>
    <xf numFmtId="0" fontId="13" fillId="4" borderId="13" xfId="90" applyFill="1" applyBorder="1" applyAlignment="1" applyProtection="1">
      <alignment horizontal="left"/>
      <protection locked="0"/>
    </xf>
    <xf numFmtId="0" fontId="0" fillId="4" borderId="14" xfId="115" applyFill="1" applyBorder="1" applyAlignment="1" applyProtection="1">
      <alignment horizontal="left"/>
      <protection locked="0"/>
    </xf>
    <xf numFmtId="0" fontId="0" fillId="4" borderId="26" xfId="115" applyFill="1" applyBorder="1" applyAlignment="1" applyProtection="1">
      <alignment horizontal="left"/>
      <protection locked="0"/>
    </xf>
    <xf numFmtId="0" fontId="0" fillId="4" borderId="13" xfId="115" applyFill="1" applyBorder="1" applyAlignment="1" applyProtection="1">
      <alignment horizontal="left"/>
      <protection locked="0"/>
    </xf>
    <xf numFmtId="0" fontId="0" fillId="5" borderId="14" xfId="115" applyBorder="1">
      <alignment/>
      <protection/>
    </xf>
    <xf numFmtId="0" fontId="0" fillId="5" borderId="26" xfId="115" applyBorder="1">
      <alignment/>
      <protection/>
    </xf>
    <xf numFmtId="0" fontId="3" fillId="5" borderId="22" xfId="112" applyFont="1" applyBorder="1" applyAlignment="1" applyProtection="1">
      <alignment/>
      <protection locked="0"/>
    </xf>
    <xf numFmtId="0" fontId="0" fillId="5" borderId="23" xfId="112" applyBorder="1" applyAlignment="1">
      <alignment/>
      <protection/>
    </xf>
    <xf numFmtId="0" fontId="0" fillId="5" borderId="24" xfId="112" applyBorder="1" applyAlignment="1">
      <alignment/>
      <protection/>
    </xf>
    <xf numFmtId="164" fontId="2" fillId="7" borderId="18" xfId="65" applyFont="1" applyBorder="1" applyAlignment="1">
      <alignment horizontal="left"/>
      <protection/>
    </xf>
    <xf numFmtId="0" fontId="0" fillId="5" borderId="19" xfId="112" applyBorder="1" applyAlignment="1">
      <alignment/>
      <protection/>
    </xf>
    <xf numFmtId="0" fontId="0" fillId="5" borderId="20" xfId="112" applyBorder="1" applyAlignment="1">
      <alignment/>
      <protection/>
    </xf>
    <xf numFmtId="164" fontId="2" fillId="4" borderId="10" xfId="93" applyFont="1" applyFill="1" applyBorder="1" applyAlignment="1">
      <alignment horizontal="left"/>
      <protection locked="0"/>
    </xf>
    <xf numFmtId="0" fontId="0" fillId="4" borderId="0" xfId="112" applyFill="1" applyBorder="1" applyAlignment="1">
      <alignment/>
      <protection/>
    </xf>
    <xf numFmtId="0" fontId="0" fillId="4" borderId="11" xfId="112" applyFill="1" applyBorder="1" applyAlignment="1">
      <alignment/>
      <protection/>
    </xf>
    <xf numFmtId="0" fontId="15" fillId="18" borderId="0" xfId="110" applyFont="1" applyFill="1" applyBorder="1" applyAlignment="1">
      <alignment horizontal="left" vertical="center"/>
      <protection/>
    </xf>
    <xf numFmtId="0" fontId="3" fillId="0" borderId="0" xfId="116" applyFont="1" applyFill="1" applyBorder="1" applyAlignment="1">
      <alignment horizontal="left" vertical="center"/>
      <protection/>
    </xf>
    <xf numFmtId="2" fontId="36" fillId="17" borderId="13" xfId="114" applyNumberFormat="1" applyFont="1" applyFill="1" applyBorder="1" applyAlignment="1">
      <alignment horizontal="center" vertical="center" wrapText="1"/>
      <protection/>
    </xf>
    <xf numFmtId="2" fontId="36" fillId="17" borderId="14" xfId="114" applyNumberFormat="1" applyFont="1" applyFill="1" applyBorder="1" applyAlignment="1">
      <alignment horizontal="center" vertical="center" wrapText="1"/>
      <protection/>
    </xf>
    <xf numFmtId="2" fontId="36" fillId="17" borderId="26" xfId="114" applyNumberFormat="1" applyFont="1" applyFill="1" applyBorder="1" applyAlignment="1">
      <alignment horizontal="center" vertical="center" wrapText="1"/>
      <protection/>
    </xf>
    <xf numFmtId="0" fontId="1" fillId="0" borderId="0" xfId="114" applyFont="1" applyFill="1" applyAlignment="1">
      <alignment horizontal="left"/>
      <protection/>
    </xf>
    <xf numFmtId="0" fontId="1" fillId="0" borderId="0" xfId="114" applyFont="1" applyFill="1" applyAlignment="1">
      <alignment/>
      <protection/>
    </xf>
    <xf numFmtId="168" fontId="10" fillId="17" borderId="13" xfId="114" applyNumberFormat="1" applyFont="1" applyFill="1" applyBorder="1" applyAlignment="1" quotePrefix="1">
      <alignment horizontal="right" vertical="center" wrapText="1"/>
      <protection/>
    </xf>
    <xf numFmtId="168" fontId="10" fillId="17" borderId="26" xfId="114" applyNumberFormat="1" applyFont="1" applyFill="1" applyBorder="1" applyAlignment="1" quotePrefix="1">
      <alignment horizontal="right" vertical="center" wrapText="1"/>
      <protection/>
    </xf>
    <xf numFmtId="0" fontId="1" fillId="5" borderId="0" xfId="117" applyFont="1" applyAlignment="1">
      <alignment/>
      <protection/>
    </xf>
    <xf numFmtId="0" fontId="1" fillId="5" borderId="0" xfId="114" applyFont="1" applyAlignment="1">
      <alignment/>
      <protection/>
    </xf>
    <xf numFmtId="0" fontId="3" fillId="21" borderId="0" xfId="0" applyFont="1" applyFill="1" applyAlignment="1">
      <alignment horizontal="center" wrapText="1"/>
    </xf>
    <xf numFmtId="0" fontId="36" fillId="19" borderId="14" xfId="117" applyFont="1" applyFill="1" applyBorder="1" applyAlignment="1">
      <alignment horizontal="right"/>
      <protection/>
    </xf>
    <xf numFmtId="0" fontId="36" fillId="19" borderId="26" xfId="117" applyFont="1" applyFill="1" applyBorder="1" applyAlignment="1">
      <alignment horizontal="right"/>
      <protection/>
    </xf>
    <xf numFmtId="49" fontId="36" fillId="17" borderId="28" xfId="119" applyNumberFormat="1" applyFont="1" applyFill="1" applyBorder="1" applyAlignment="1">
      <alignment horizontal="center" vertical="center" wrapText="1"/>
      <protection/>
    </xf>
    <xf numFmtId="49" fontId="36" fillId="17" borderId="0" xfId="119" applyNumberFormat="1" applyFont="1" applyFill="1" applyBorder="1" applyAlignment="1">
      <alignment horizontal="center" vertical="center" wrapText="1"/>
      <protection/>
    </xf>
    <xf numFmtId="0" fontId="70" fillId="28" borderId="13" xfId="0" applyNumberFormat="1" applyFont="1" applyFill="1" applyBorder="1" applyAlignment="1" applyProtection="1">
      <alignment horizontal="center" vertical="center"/>
      <protection locked="0"/>
    </xf>
    <xf numFmtId="0" fontId="70" fillId="28" borderId="14" xfId="0" applyNumberFormat="1" applyFont="1" applyFill="1" applyBorder="1" applyAlignment="1" applyProtection="1">
      <alignment horizontal="center" vertical="center"/>
      <protection locked="0"/>
    </xf>
    <xf numFmtId="0" fontId="70" fillId="28"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2"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70" fillId="29" borderId="29" xfId="0" applyNumberFormat="1" applyFont="1" applyFill="1" applyBorder="1" applyAlignment="1" applyProtection="1">
      <alignment horizontal="center" vertical="center"/>
      <protection locked="0"/>
    </xf>
    <xf numFmtId="0" fontId="70" fillId="29" borderId="27" xfId="0" applyNumberFormat="1" applyFont="1" applyFill="1" applyBorder="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40" fillId="21" borderId="0" xfId="0" applyNumberFormat="1" applyFont="1" applyFill="1" applyAlignment="1" applyProtection="1">
      <alignment horizontal="center"/>
      <protection locked="0"/>
    </xf>
    <xf numFmtId="49" fontId="36" fillId="17" borderId="13" xfId="117" applyNumberFormat="1" applyFont="1" applyFill="1" applyBorder="1" applyAlignment="1">
      <alignment horizontal="center" vertical="center" wrapText="1"/>
      <protection/>
    </xf>
    <xf numFmtId="49" fontId="36" fillId="17" borderId="14" xfId="117" applyNumberFormat="1" applyFont="1" applyFill="1" applyBorder="1" applyAlignment="1">
      <alignment horizontal="center" vertical="center" wrapText="1"/>
      <protection/>
    </xf>
    <xf numFmtId="49" fontId="36" fillId="17" borderId="26" xfId="117" applyNumberFormat="1" applyFont="1" applyFill="1" applyBorder="1" applyAlignment="1">
      <alignment horizontal="center" vertical="center" wrapText="1"/>
      <protection/>
    </xf>
    <xf numFmtId="0" fontId="70" fillId="30" borderId="0" xfId="0" applyNumberFormat="1" applyFont="1" applyFill="1" applyAlignment="1" applyProtection="1">
      <alignment horizontal="center" vertical="center"/>
      <protection locked="0"/>
    </xf>
    <xf numFmtId="0" fontId="0" fillId="5" borderId="0" xfId="114" applyAlignment="1">
      <alignment/>
      <protection/>
    </xf>
    <xf numFmtId="0" fontId="70" fillId="31" borderId="0" xfId="0" applyNumberFormat="1" applyFont="1" applyFill="1" applyAlignment="1" applyProtection="1">
      <alignment horizontal="center" vertical="center"/>
      <protection locked="0"/>
    </xf>
    <xf numFmtId="49" fontId="71" fillId="17" borderId="32" xfId="117" applyNumberFormat="1" applyFont="1" applyFill="1" applyBorder="1" applyAlignment="1">
      <alignment horizontal="center" vertical="center" wrapText="1"/>
      <protection/>
    </xf>
    <xf numFmtId="49" fontId="71" fillId="17" borderId="33" xfId="117" applyNumberFormat="1" applyFont="1" applyFill="1" applyBorder="1" applyAlignment="1">
      <alignment horizontal="center" vertical="center" wrapText="1"/>
      <protection/>
    </xf>
    <xf numFmtId="49" fontId="71" fillId="17" borderId="36" xfId="117" applyNumberFormat="1" applyFont="1" applyFill="1" applyBorder="1" applyAlignment="1">
      <alignment horizontal="center" vertical="center" wrapText="1"/>
      <protection/>
    </xf>
    <xf numFmtId="49" fontId="71" fillId="17" borderId="29" xfId="117" applyNumberFormat="1" applyFont="1" applyFill="1" applyBorder="1" applyAlignment="1">
      <alignment horizontal="center" vertical="center" wrapText="1"/>
      <protection/>
    </xf>
    <xf numFmtId="49" fontId="71" fillId="17" borderId="27" xfId="117" applyNumberFormat="1" applyFont="1" applyFill="1" applyBorder="1" applyAlignment="1">
      <alignment horizontal="center" vertical="center" wrapText="1"/>
      <protection/>
    </xf>
    <xf numFmtId="49" fontId="71" fillId="17" borderId="37" xfId="117" applyNumberFormat="1" applyFont="1" applyFill="1" applyBorder="1" applyAlignment="1">
      <alignment horizontal="center" vertical="center" wrapText="1"/>
      <protection/>
    </xf>
    <xf numFmtId="0" fontId="40" fillId="21" borderId="14" xfId="106" applyFont="1" applyFill="1" applyBorder="1" applyAlignment="1" applyProtection="1">
      <alignment horizontal="center"/>
      <protection locked="0"/>
    </xf>
    <xf numFmtId="0" fontId="40" fillId="22" borderId="14" xfId="106" applyFont="1" applyFill="1" applyBorder="1" applyAlignment="1" applyProtection="1">
      <alignment horizontal="center"/>
      <protection locked="0"/>
    </xf>
    <xf numFmtId="0" fontId="40" fillId="21" borderId="0" xfId="106" applyFont="1" applyFill="1" applyAlignment="1" applyProtection="1">
      <alignment horizontal="center"/>
      <protection locked="0"/>
    </xf>
    <xf numFmtId="0" fontId="40" fillId="22" borderId="0" xfId="106" applyFont="1" applyFill="1" applyAlignment="1" applyProtection="1">
      <alignment horizontal="center"/>
      <protection locked="0"/>
    </xf>
    <xf numFmtId="167" fontId="0" fillId="4" borderId="12" xfId="114" applyNumberFormat="1" applyFont="1" applyFill="1" applyBorder="1" applyAlignment="1">
      <alignment horizontal="left"/>
      <protection/>
    </xf>
    <xf numFmtId="168" fontId="36" fillId="17" borderId="13" xfId="114" applyNumberFormat="1" applyFont="1" applyFill="1" applyBorder="1" applyAlignment="1" quotePrefix="1">
      <alignment horizontal="left" vertical="center" wrapText="1"/>
      <protection/>
    </xf>
    <xf numFmtId="168" fontId="36" fillId="17" borderId="14" xfId="114" applyNumberFormat="1" applyFont="1" applyFill="1" applyBorder="1" applyAlignment="1" quotePrefix="1">
      <alignment horizontal="left" vertical="center" wrapText="1"/>
      <protection/>
    </xf>
    <xf numFmtId="168" fontId="36" fillId="17" borderId="26" xfId="114" applyNumberFormat="1" applyFont="1" applyFill="1" applyBorder="1" applyAlignment="1" quotePrefix="1">
      <alignment horizontal="left" vertical="center" wrapText="1"/>
      <protection/>
    </xf>
  </cellXfs>
  <cellStyles count="11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6 5" xfId="78"/>
    <cellStyle name="Comma 8" xfId="79"/>
    <cellStyle name="Currency" xfId="80"/>
    <cellStyle name="Currency [0]" xfId="81"/>
    <cellStyle name="Explanatory Text" xfId="82"/>
    <cellStyle name="Followed Hyperlink" xfId="83"/>
    <cellStyle name="Good" xfId="84"/>
    <cellStyle name="Good 2" xfId="85"/>
    <cellStyle name="Heading 1" xfId="86"/>
    <cellStyle name="Heading 2" xfId="87"/>
    <cellStyle name="Heading 3" xfId="88"/>
    <cellStyle name="Heading 4" xfId="89"/>
    <cellStyle name="Hyperlink" xfId="90"/>
    <cellStyle name="Input" xfId="91"/>
    <cellStyle name="Input 2" xfId="92"/>
    <cellStyle name="Input1" xfId="93"/>
    <cellStyle name="Input1 2" xfId="94"/>
    <cellStyle name="Input1 2 2" xfId="95"/>
    <cellStyle name="Input1 3" xfId="96"/>
    <cellStyle name="Input2" xfId="97"/>
    <cellStyle name="Input2 2" xfId="98"/>
    <cellStyle name="Input3" xfId="99"/>
    <cellStyle name="Input3 2" xfId="100"/>
    <cellStyle name="Input3 2 2" xfId="101"/>
    <cellStyle name="Input3 3" xfId="102"/>
    <cellStyle name="Linked Cell" xfId="103"/>
    <cellStyle name="Neutral" xfId="104"/>
    <cellStyle name="Neutral 2" xfId="105"/>
    <cellStyle name="Normal 2" xfId="106"/>
    <cellStyle name="Normal 2 2" xfId="107"/>
    <cellStyle name="Normal 3" xfId="108"/>
    <cellStyle name="Normal 3 2" xfId="109"/>
    <cellStyle name="Normal_2010 06 02 - Urgent RIN for Vic DNSPs revised proposals" xfId="110"/>
    <cellStyle name="Normal_2010 06 22 - AA - Scheme Templates for data collection" xfId="111"/>
    <cellStyle name="Normal_2010 06 22 - IE - Scheme Template for data collection" xfId="112"/>
    <cellStyle name="Normal_Book1" xfId="113"/>
    <cellStyle name="Normal_D11 2371025  Financial information - 2012 Draft RIN - Ausgrid" xfId="114"/>
    <cellStyle name="Normal_D11 2371025  Financial information - 2012 Draft RIN - Ausgrid 2" xfId="115"/>
    <cellStyle name="Normal_D12 1569  Opex, DMIS, EBSS - 2012 draft RIN - Ausgrid" xfId="116"/>
    <cellStyle name="Normal_D12 16703  Overheads, Avoided Cost, ACS, Demand and Revenue - 2012 draft RIN - Ausgrid" xfId="117"/>
    <cellStyle name="Normal_D12 16703  Overheads, Avoided Cost, ACS, Demand and Revenue - 2012 draft RIN - Ausgrid 2" xfId="118"/>
    <cellStyle name="Normal_Sheet1" xfId="119"/>
    <cellStyle name="Note" xfId="120"/>
    <cellStyle name="Note 2" xfId="121"/>
    <cellStyle name="Output" xfId="122"/>
    <cellStyle name="Output 2" xfId="123"/>
    <cellStyle name="Percent" xfId="124"/>
    <cellStyle name="Style 1" xfId="125"/>
    <cellStyle name="Style 1 2" xfId="126"/>
    <cellStyle name="Style 1 2 2" xfId="127"/>
    <cellStyle name="Style 1 3" xfId="128"/>
    <cellStyle name="Title" xfId="129"/>
    <cellStyle name="Total" xfId="130"/>
    <cellStyle name="Warning Text"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 amortis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19050</xdr:rowOff>
    </xdr:from>
    <xdr:to>
      <xdr:col>4</xdr:col>
      <xdr:colOff>266700</xdr:colOff>
      <xdr:row>7</xdr:row>
      <xdr:rowOff>180975</xdr:rowOff>
    </xdr:to>
    <xdr:sp>
      <xdr:nvSpPr>
        <xdr:cNvPr id="1" name="AutoShape 15">
          <a:hlinkClick r:id="rId1"/>
        </xdr:cNvPr>
        <xdr:cNvSpPr>
          <a:spLocks/>
        </xdr:cNvSpPr>
      </xdr:nvSpPr>
      <xdr:spPr>
        <a:xfrm>
          <a:off x="762000"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304800</xdr:colOff>
      <xdr:row>12</xdr:row>
      <xdr:rowOff>0</xdr:rowOff>
    </xdr:to>
    <xdr:sp>
      <xdr:nvSpPr>
        <xdr:cNvPr id="2" name="AutoShape 2">
          <a:hlinkClick r:id="rId2"/>
        </xdr:cNvPr>
        <xdr:cNvSpPr>
          <a:spLocks/>
        </xdr:cNvSpPr>
      </xdr:nvSpPr>
      <xdr:spPr>
        <a:xfrm>
          <a:off x="790575" y="19240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276225</xdr:colOff>
      <xdr:row>20</xdr:row>
      <xdr:rowOff>9525</xdr:rowOff>
    </xdr:to>
    <xdr:sp>
      <xdr:nvSpPr>
        <xdr:cNvPr id="3" name="AutoShape 2">
          <a:hlinkClick r:id="rId3"/>
        </xdr:cNvPr>
        <xdr:cNvSpPr>
          <a:spLocks/>
        </xdr:cNvSpPr>
      </xdr:nvSpPr>
      <xdr:spPr>
        <a:xfrm>
          <a:off x="781050" y="3467100"/>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704850</xdr:colOff>
      <xdr:row>31</xdr:row>
      <xdr:rowOff>180975</xdr:rowOff>
    </xdr:to>
    <xdr:sp>
      <xdr:nvSpPr>
        <xdr:cNvPr id="4" name="AutoShape 2">
          <a:hlinkClick r:id="rId4"/>
        </xdr:cNvPr>
        <xdr:cNvSpPr>
          <a:spLocks/>
        </xdr:cNvSpPr>
      </xdr:nvSpPr>
      <xdr:spPr>
        <a:xfrm>
          <a:off x="1190625" y="5743575"/>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400050</xdr:colOff>
      <xdr:row>25</xdr:row>
      <xdr:rowOff>38100</xdr:rowOff>
    </xdr:from>
    <xdr:to>
      <xdr:col>4</xdr:col>
      <xdr:colOff>704850</xdr:colOff>
      <xdr:row>28</xdr:row>
      <xdr:rowOff>0</xdr:rowOff>
    </xdr:to>
    <xdr:sp>
      <xdr:nvSpPr>
        <xdr:cNvPr id="5" name="AutoShape 2">
          <a:hlinkClick r:id="rId5"/>
        </xdr:cNvPr>
        <xdr:cNvSpPr>
          <a:spLocks/>
        </xdr:cNvSpPr>
      </xdr:nvSpPr>
      <xdr:spPr>
        <a:xfrm>
          <a:off x="1190625" y="5000625"/>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400050</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90625" y="2667000"/>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400050</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90625" y="6505575"/>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304800</xdr:colOff>
      <xdr:row>37</xdr:row>
      <xdr:rowOff>19050</xdr:rowOff>
    </xdr:from>
    <xdr:to>
      <xdr:col>4</xdr:col>
      <xdr:colOff>219075</xdr:colOff>
      <xdr:row>39</xdr:row>
      <xdr:rowOff>180975</xdr:rowOff>
    </xdr:to>
    <xdr:sp>
      <xdr:nvSpPr>
        <xdr:cNvPr id="8" name="AutoShape 2">
          <a:hlinkClick r:id="rId8"/>
        </xdr:cNvPr>
        <xdr:cNvSpPr>
          <a:spLocks/>
        </xdr:cNvSpPr>
      </xdr:nvSpPr>
      <xdr:spPr>
        <a:xfrm>
          <a:off x="714375"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28575</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29125" y="495300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314325</xdr:colOff>
      <xdr:row>35</xdr:row>
      <xdr:rowOff>9525</xdr:rowOff>
    </xdr:to>
    <xdr:sp>
      <xdr:nvSpPr>
        <xdr:cNvPr id="10" name="AutoShape 2">
          <a:hlinkClick r:id="rId10"/>
        </xdr:cNvPr>
        <xdr:cNvSpPr>
          <a:spLocks/>
        </xdr:cNvSpPr>
      </xdr:nvSpPr>
      <xdr:spPr>
        <a:xfrm>
          <a:off x="4429125" y="6400800"/>
          <a:ext cx="251460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457200</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47775" y="793432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409575</xdr:colOff>
      <xdr:row>21</xdr:row>
      <xdr:rowOff>9525</xdr:rowOff>
    </xdr:from>
    <xdr:to>
      <xdr:col>4</xdr:col>
      <xdr:colOff>714375</xdr:colOff>
      <xdr:row>23</xdr:row>
      <xdr:rowOff>171450</xdr:rowOff>
    </xdr:to>
    <xdr:sp>
      <xdr:nvSpPr>
        <xdr:cNvPr id="12" name="AutoShape 2">
          <a:hlinkClick r:id="rId12"/>
        </xdr:cNvPr>
        <xdr:cNvSpPr>
          <a:spLocks/>
        </xdr:cNvSpPr>
      </xdr:nvSpPr>
      <xdr:spPr>
        <a:xfrm>
          <a:off x="1200150" y="4200525"/>
          <a:ext cx="25336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352425</xdr:colOff>
      <xdr:row>8</xdr:row>
      <xdr:rowOff>19050</xdr:rowOff>
    </xdr:to>
    <xdr:sp>
      <xdr:nvSpPr>
        <xdr:cNvPr id="13" name="AutoShape 2">
          <a:hlinkClick r:id="rId13"/>
        </xdr:cNvPr>
        <xdr:cNvSpPr>
          <a:spLocks/>
        </xdr:cNvSpPr>
      </xdr:nvSpPr>
      <xdr:spPr>
        <a:xfrm>
          <a:off x="4467225" y="118110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485775</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86325" y="264795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314325</xdr:colOff>
      <xdr:row>20</xdr:row>
      <xdr:rowOff>47625</xdr:rowOff>
    </xdr:to>
    <xdr:sp>
      <xdr:nvSpPr>
        <xdr:cNvPr id="15" name="AutoShape 2">
          <a:hlinkClick r:id="rId15"/>
        </xdr:cNvPr>
        <xdr:cNvSpPr>
          <a:spLocks/>
        </xdr:cNvSpPr>
      </xdr:nvSpPr>
      <xdr:spPr>
        <a:xfrm>
          <a:off x="4429125" y="3495675"/>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790575</xdr:colOff>
      <xdr:row>11</xdr:row>
      <xdr:rowOff>114300</xdr:rowOff>
    </xdr:to>
    <xdr:sp>
      <xdr:nvSpPr>
        <xdr:cNvPr id="16" name="AutoShape 2">
          <a:hlinkClick r:id="rId16"/>
        </xdr:cNvPr>
        <xdr:cNvSpPr>
          <a:spLocks/>
        </xdr:cNvSpPr>
      </xdr:nvSpPr>
      <xdr:spPr>
        <a:xfrm>
          <a:off x="4905375" y="184785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457200</xdr:colOff>
      <xdr:row>28</xdr:row>
      <xdr:rowOff>104775</xdr:rowOff>
    </xdr:from>
    <xdr:to>
      <xdr:col>8</xdr:col>
      <xdr:colOff>752475</xdr:colOff>
      <xdr:row>31</xdr:row>
      <xdr:rowOff>57150</xdr:rowOff>
    </xdr:to>
    <xdr:sp>
      <xdr:nvSpPr>
        <xdr:cNvPr id="17" name="AutoShape 2">
          <a:hlinkClick r:id="rId17"/>
        </xdr:cNvPr>
        <xdr:cNvSpPr>
          <a:spLocks/>
        </xdr:cNvSpPr>
      </xdr:nvSpPr>
      <xdr:spPr>
        <a:xfrm>
          <a:off x="4857750"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457200</xdr:colOff>
      <xdr:row>43</xdr:row>
      <xdr:rowOff>152400</xdr:rowOff>
    </xdr:from>
    <xdr:to>
      <xdr:col>4</xdr:col>
      <xdr:colOff>752475</xdr:colOff>
      <xdr:row>46</xdr:row>
      <xdr:rowOff>85725</xdr:rowOff>
    </xdr:to>
    <xdr:sp>
      <xdr:nvSpPr>
        <xdr:cNvPr id="18" name="AutoShape 2">
          <a:hlinkClick r:id="rId18"/>
        </xdr:cNvPr>
        <xdr:cNvSpPr>
          <a:spLocks/>
        </xdr:cNvSpPr>
      </xdr:nvSpPr>
      <xdr:spPr>
        <a:xfrm>
          <a:off x="1247775" y="85439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790575</xdr:colOff>
      <xdr:row>24</xdr:row>
      <xdr:rowOff>19050</xdr:rowOff>
    </xdr:to>
    <xdr:sp>
      <xdr:nvSpPr>
        <xdr:cNvPr id="19" name="AutoShape 2">
          <a:hlinkClick r:id="rId19"/>
        </xdr:cNvPr>
        <xdr:cNvSpPr>
          <a:spLocks/>
        </xdr:cNvSpPr>
      </xdr:nvSpPr>
      <xdr:spPr>
        <a:xfrm>
          <a:off x="489585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304800</xdr:colOff>
      <xdr:row>39</xdr:row>
      <xdr:rowOff>95250</xdr:rowOff>
    </xdr:to>
    <xdr:sp>
      <xdr:nvSpPr>
        <xdr:cNvPr id="20" name="AutoShape 2">
          <a:hlinkClick r:id="rId20"/>
        </xdr:cNvPr>
        <xdr:cNvSpPr>
          <a:spLocks/>
        </xdr:cNvSpPr>
      </xdr:nvSpPr>
      <xdr:spPr>
        <a:xfrm>
          <a:off x="4400550" y="724852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20GMR\2019\2.%20Templates%20&amp;%20BoPs\EGP%20Dec19%20Non%20scheme%20pipeline%20financial%20reporting%20guideline%20-%20template%20FINANCE%20LIV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7%20GMR\2020\9.%20Shared%20Support\from%20Tracey\20210323%20WAP%20Complete%20Working%20(Pipelines)%20CY2020%20VH%20QGP%20DDP%20EGP_For%20financ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7%20GMR\2020\3.%20EGP\with%20Other%20Assets%20reclass\without%20RoU%20Assets\Copy%20of%20Copy%20of%20EGP%20CY20%20GMR%20Template%20Workings%2014.4.2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7%20GMR\2020\3.%20EGP\with%20Other%20Assets%20reclass\without%20RoU%20Assets\Copy%20of%20EGP%20GMR%20Fixed%20Assets%20Template%20Workings%20-%20FSS%202020-S.Galanis%2011.02.2021%20RKadj%207.4.21%20Markup%20SG%2012.04.202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20GMR\2020\9.%20Shared%20Support\from%20Jerrie\210415%20RCM%20E\EWD%20calculation%20for%20EGP_Dec%202020%20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delete"/>
      <sheetName val="6. Notes"/>
      <sheetName val="Amendment record"/>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
      <sheetName val="Invoice Summary Report"/>
      <sheetName val="Sheet1"/>
      <sheetName val="Sheet2"/>
      <sheetName val="Revenue by Charge Type"/>
      <sheetName val="DDP per Invoices"/>
      <sheetName val="SAP - Yarwun"/>
      <sheetName val="SAP - Rebate"/>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E200"/>
      <sheetName val="EXE200 GMkts"/>
      <sheetName val="EXE200 FV D&amp;A"/>
      <sheetName val="2. Revenues and expenses"/>
      <sheetName val="2.1 Revenue by service"/>
      <sheetName val="2.4 Shared costs"/>
      <sheetName val="Projects Profit and L CY20 c700"/>
      <sheetName val="Expenses data table"/>
      <sheetName val="Mapping BI Data fm 2019 PV"/>
      <sheetName val="c630&amp;631 projects"/>
      <sheetName val="Mapping Cost Element"/>
      <sheetName val="Shared costs Projects"/>
      <sheetName val="BACAPP6"/>
      <sheetName val="IMS"/>
      <sheetName val="WBS with Ptnr cc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3.2 Pipeline asset impairment"/>
      <sheetName val=" 3.1.1 Asset useful life"/>
      <sheetName val="3.3 Depreciation amortisation"/>
      <sheetName val="3.3 Check"/>
      <sheetName val="3.4 Shared supporting assets"/>
      <sheetName val="Chart"/>
      <sheetName val="3.3 Depreciation Old"/>
      <sheetName val="GL &amp; Asset Class Mapping"/>
      <sheetName val="Sheet1"/>
      <sheetName val="Summary"/>
      <sheetName val="RCM Additions"/>
      <sheetName val="8-4-1"/>
      <sheetName val="FAR DATA"/>
      <sheetName val="FAR2020"/>
      <sheetName val="EGP EQP REG"/>
      <sheetName val="LTD Disposals Workings"/>
      <sheetName val="Asset Disposals FY20"/>
      <sheetName val="Shared Asset &gt;5% Workings"/>
      <sheetName val="CWIP Additions Dec20"/>
      <sheetName val="FAR Additions CY20"/>
      <sheetName val="Shared Asset Additions CY19"/>
      <sheetName val="Collins St Property MakeGood"/>
      <sheetName val="Pivot Shared Summary"/>
      <sheetName val="Summary Michelargo Adj"/>
      <sheetName val="Michelargo correction CY16 "/>
      <sheetName val="Shared"/>
      <sheetName val="Object Typ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Control"/>
      <sheetName val="I0 Jemena data (1)"/>
      <sheetName val="I0 Jemena data (2)"/>
      <sheetName val="I2 WACC"/>
      <sheetName val="C0 Capital raising"/>
      <sheetName val="C1 Contract returns"/>
      <sheetName val="C2 EWD valuation"/>
      <sheetName val="4 Recovered capital"/>
      <sheetName val="4 Recovered capital DECOMM"/>
      <sheetName val="O0 Charts"/>
      <sheetName val="Charts"/>
      <sheetName val="O1 Cost of capital figures"/>
      <sheetName val="Historical-&gt;"/>
      <sheetName val="I1 HK research"/>
      <sheetName val="I3 Contract weightings"/>
      <sheetName val="I4 VicHub cost allocation "/>
    </sheetNames>
  </externalBook>
</externalLink>
</file>

<file path=xl/tables/table1.xml><?xml version="1.0" encoding="utf-8"?>
<table xmlns="http://schemas.openxmlformats.org/spreadsheetml/2006/main" id="1" name="Table1" displayName="Table1" ref="A1:G30" comment="" totalsRowShown="0">
  <autoFilter ref="A1:G30"/>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27.bin" /><Relationship Id="rId4"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5.bin" /><Relationship Id="rId5" Type="http://schemas.openxmlformats.org/officeDocument/2006/relationships/customProperty" Target="../customProperty29.bin" /><Relationship Id="rId6"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31.bin" /><Relationship Id="rId4"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35.bin" /><Relationship Id="rId4"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0.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41.bin" /><Relationship Id="rId3" Type="http://schemas.openxmlformats.org/officeDocument/2006/relationships/customProperty" Target="../customProperty4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28</v>
      </c>
    </row>
    <row r="2" ht="20.25">
      <c r="A2" s="1" t="s">
        <v>197</v>
      </c>
    </row>
    <row r="4" ht="12.75">
      <c r="A4" s="3" t="s">
        <v>29</v>
      </c>
    </row>
    <row r="5" ht="13.5" thickBot="1"/>
    <row r="6" spans="1:9" ht="15.75">
      <c r="A6" s="289" t="s">
        <v>3</v>
      </c>
      <c r="B6" s="290"/>
      <c r="C6" s="290"/>
      <c r="D6" s="290"/>
      <c r="E6" s="290"/>
      <c r="F6" s="290"/>
      <c r="G6" s="290"/>
      <c r="H6" s="290"/>
      <c r="I6" s="291"/>
    </row>
    <row r="7" spans="1:9" ht="12.75">
      <c r="A7" s="4" t="s">
        <v>4</v>
      </c>
      <c r="B7" s="5"/>
      <c r="C7" s="5"/>
      <c r="D7" s="5"/>
      <c r="E7" s="5"/>
      <c r="F7" s="5"/>
      <c r="G7" s="5"/>
      <c r="H7" s="5"/>
      <c r="I7" s="6"/>
    </row>
    <row r="8" spans="1:9" ht="12.75">
      <c r="A8" s="295" t="s">
        <v>5</v>
      </c>
      <c r="B8" s="296"/>
      <c r="C8" s="296"/>
      <c r="D8" s="296"/>
      <c r="E8" s="296"/>
      <c r="F8" s="296"/>
      <c r="G8" s="296"/>
      <c r="H8" s="296"/>
      <c r="I8" s="297"/>
    </row>
    <row r="9" spans="1:9" ht="13.5" thickBot="1">
      <c r="A9" s="292" t="s">
        <v>6</v>
      </c>
      <c r="B9" s="293"/>
      <c r="C9" s="293"/>
      <c r="D9" s="293"/>
      <c r="E9" s="293"/>
      <c r="F9" s="293"/>
      <c r="G9" s="293"/>
      <c r="H9" s="293"/>
      <c r="I9" s="294"/>
    </row>
    <row r="10" spans="1:9" ht="12.75">
      <c r="A10" s="268"/>
      <c r="B10" s="269"/>
      <c r="C10" s="269"/>
      <c r="D10" s="269"/>
      <c r="E10" s="269"/>
      <c r="F10" s="269"/>
      <c r="G10" s="269"/>
      <c r="H10" s="269"/>
      <c r="I10" s="269"/>
    </row>
    <row r="11" spans="1:7" ht="12.75">
      <c r="A11" s="7" t="s">
        <v>7</v>
      </c>
      <c r="B11" s="8"/>
      <c r="C11" s="8"/>
      <c r="D11" s="9"/>
      <c r="E11" s="9"/>
      <c r="F11" s="9"/>
      <c r="G11" s="9"/>
    </row>
    <row r="12" ht="12.75">
      <c r="A12" s="10" t="s">
        <v>8</v>
      </c>
    </row>
    <row r="14" ht="12.75">
      <c r="J14" s="11"/>
    </row>
    <row r="15" spans="1:5" ht="18">
      <c r="A15" s="12" t="s">
        <v>257</v>
      </c>
      <c r="B15" s="13"/>
      <c r="C15" s="278" t="s">
        <v>422</v>
      </c>
      <c r="D15" s="279"/>
      <c r="E15" s="279"/>
    </row>
    <row r="16" spans="1:2" ht="18">
      <c r="A16" s="14"/>
      <c r="B16" s="14"/>
    </row>
    <row r="17" spans="1:5" ht="18">
      <c r="A17" s="12" t="s">
        <v>30</v>
      </c>
      <c r="B17" s="13"/>
      <c r="C17" s="278">
        <v>15068570847</v>
      </c>
      <c r="D17" s="279"/>
      <c r="E17" s="279"/>
    </row>
    <row r="18" spans="1:5" ht="18">
      <c r="A18" s="14"/>
      <c r="B18" s="14"/>
      <c r="C18" s="273"/>
      <c r="D18" s="274"/>
      <c r="E18" s="274"/>
    </row>
    <row r="19" spans="1:8" ht="18">
      <c r="A19" s="15" t="s">
        <v>258</v>
      </c>
      <c r="B19" s="16"/>
      <c r="C19" s="275" t="s">
        <v>422</v>
      </c>
      <c r="D19" s="276"/>
      <c r="E19" s="277"/>
      <c r="H19" s="161"/>
    </row>
    <row r="21" spans="1:5" ht="18">
      <c r="A21" s="15" t="s">
        <v>198</v>
      </c>
      <c r="B21" s="16"/>
      <c r="C21" s="280">
        <v>43831</v>
      </c>
      <c r="D21" s="281"/>
      <c r="E21" s="282"/>
    </row>
    <row r="23" spans="1:5" ht="18">
      <c r="A23" s="15" t="s">
        <v>199</v>
      </c>
      <c r="B23" s="16"/>
      <c r="C23" s="280">
        <v>44196</v>
      </c>
      <c r="D23" s="281"/>
      <c r="E23" s="282"/>
    </row>
    <row r="25" ht="13.5" thickBot="1"/>
    <row r="26" spans="1:8" ht="12.75">
      <c r="A26" s="67"/>
      <c r="B26" s="68"/>
      <c r="C26" s="68"/>
      <c r="D26" s="68"/>
      <c r="E26" s="69"/>
      <c r="F26" s="69"/>
      <c r="G26" s="69"/>
      <c r="H26" s="70"/>
    </row>
    <row r="27" spans="1:8" ht="12.75">
      <c r="A27" s="71" t="s">
        <v>9</v>
      </c>
      <c r="B27" s="266" t="s">
        <v>10</v>
      </c>
      <c r="C27" s="267"/>
      <c r="D27" s="270" t="s">
        <v>423</v>
      </c>
      <c r="E27" s="271"/>
      <c r="F27" s="271"/>
      <c r="G27" s="272"/>
      <c r="H27" s="73"/>
    </row>
    <row r="28" spans="1:8" ht="12.75">
      <c r="A28" s="71"/>
      <c r="B28" s="266" t="s">
        <v>11</v>
      </c>
      <c r="C28" s="267"/>
      <c r="D28" s="270" t="s">
        <v>424</v>
      </c>
      <c r="E28" s="271"/>
      <c r="F28" s="271"/>
      <c r="G28" s="272"/>
      <c r="H28" s="73"/>
    </row>
    <row r="29" spans="1:8" ht="12.75">
      <c r="A29" s="71"/>
      <c r="B29" s="74"/>
      <c r="C29" s="72" t="s">
        <v>12</v>
      </c>
      <c r="D29" s="75" t="s">
        <v>425</v>
      </c>
      <c r="E29" s="72" t="s">
        <v>13</v>
      </c>
      <c r="F29" s="75">
        <v>3000</v>
      </c>
      <c r="G29" s="76"/>
      <c r="H29" s="77"/>
    </row>
    <row r="30" spans="1:8" ht="12.75">
      <c r="A30" s="71"/>
      <c r="B30" s="74"/>
      <c r="C30" s="74"/>
      <c r="D30" s="74"/>
      <c r="E30" s="76"/>
      <c r="F30" s="74"/>
      <c r="G30" s="76"/>
      <c r="H30" s="78"/>
    </row>
    <row r="31" spans="1:8" ht="12.75">
      <c r="A31" s="71" t="s">
        <v>14</v>
      </c>
      <c r="B31" s="266" t="s">
        <v>10</v>
      </c>
      <c r="C31" s="267"/>
      <c r="D31" s="270" t="s">
        <v>423</v>
      </c>
      <c r="E31" s="271"/>
      <c r="F31" s="271"/>
      <c r="G31" s="272"/>
      <c r="H31" s="79"/>
    </row>
    <row r="32" spans="1:8" ht="12.75">
      <c r="A32" s="71"/>
      <c r="B32" s="266" t="s">
        <v>11</v>
      </c>
      <c r="C32" s="267"/>
      <c r="D32" s="270" t="s">
        <v>424</v>
      </c>
      <c r="E32" s="271"/>
      <c r="F32" s="271"/>
      <c r="G32" s="272"/>
      <c r="H32" s="79"/>
    </row>
    <row r="33" spans="1:8" ht="12.75">
      <c r="A33" s="80"/>
      <c r="B33" s="74"/>
      <c r="C33" s="72" t="s">
        <v>12</v>
      </c>
      <c r="D33" s="75" t="s">
        <v>425</v>
      </c>
      <c r="E33" s="72" t="s">
        <v>13</v>
      </c>
      <c r="F33" s="75">
        <v>3000</v>
      </c>
      <c r="G33" s="76"/>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15</v>
      </c>
      <c r="B36" s="286" t="s">
        <v>381</v>
      </c>
      <c r="C36" s="284"/>
      <c r="D36" s="287"/>
      <c r="E36" s="287"/>
      <c r="F36" s="288"/>
      <c r="G36" s="76"/>
      <c r="H36" s="78"/>
    </row>
    <row r="37" spans="1:8" ht="12.75">
      <c r="A37" s="71" t="s">
        <v>16</v>
      </c>
      <c r="B37" s="286" t="s">
        <v>382</v>
      </c>
      <c r="C37" s="284"/>
      <c r="D37" s="284"/>
      <c r="E37" s="284"/>
      <c r="F37" s="285"/>
      <c r="G37" s="76"/>
      <c r="H37" s="78"/>
    </row>
    <row r="38" spans="1:8" ht="12.75">
      <c r="A38" s="71" t="s">
        <v>17</v>
      </c>
      <c r="B38" s="283" t="s">
        <v>383</v>
      </c>
      <c r="C38" s="284"/>
      <c r="D38" s="284"/>
      <c r="E38" s="284"/>
      <c r="F38" s="285"/>
      <c r="G38" s="76"/>
      <c r="H38" s="78"/>
    </row>
    <row r="39" spans="1:8" ht="13.5" thickBot="1">
      <c r="A39" s="81"/>
      <c r="B39" s="82"/>
      <c r="C39" s="82"/>
      <c r="D39" s="82"/>
      <c r="E39" s="83"/>
      <c r="F39" s="83"/>
      <c r="G39" s="83"/>
      <c r="H39" s="84"/>
    </row>
  </sheetData>
  <sheetProtection/>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hyperlinks>
    <hyperlink ref="B38"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G85"/>
  <sheetViews>
    <sheetView zoomScalePageLayoutView="0" workbookViewId="0" topLeftCell="A1">
      <selection activeCell="A1" sqref="A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16384" width="9.140625" style="43" customWidth="1"/>
  </cols>
  <sheetData>
    <row r="1" spans="2:3" ht="20.25">
      <c r="B1" s="308" t="s">
        <v>236</v>
      </c>
      <c r="C1" s="308"/>
    </row>
    <row r="2" spans="2:5" ht="15">
      <c r="B2" s="163" t="str">
        <f>Tradingname</f>
        <v>Eastern Gas Pipeline</v>
      </c>
      <c r="C2" s="164"/>
      <c r="E2" s="204"/>
    </row>
    <row r="3" spans="2:3" ht="15">
      <c r="B3" s="165" t="s">
        <v>220</v>
      </c>
      <c r="C3" s="166">
        <f>Yearending</f>
        <v>44196</v>
      </c>
    </row>
    <row r="4" spans="2:4" ht="20.25">
      <c r="B4" s="41"/>
      <c r="D4" s="115"/>
    </row>
    <row r="5" spans="2:4" ht="15.75">
      <c r="B5" s="299" t="s">
        <v>237</v>
      </c>
      <c r="C5" s="299"/>
      <c r="D5" s="190"/>
    </row>
    <row r="7" spans="2:5" ht="38.25">
      <c r="B7" s="131" t="s">
        <v>265</v>
      </c>
      <c r="C7" s="133" t="s">
        <v>20</v>
      </c>
      <c r="D7" s="133" t="s">
        <v>273</v>
      </c>
      <c r="E7" s="133" t="s">
        <v>274</v>
      </c>
    </row>
    <row r="8" spans="2:5" ht="12.75">
      <c r="B8" s="132"/>
      <c r="C8" s="134" t="s">
        <v>166</v>
      </c>
      <c r="D8" s="139" t="s">
        <v>222</v>
      </c>
      <c r="E8" s="139" t="s">
        <v>222</v>
      </c>
    </row>
    <row r="9" spans="2:5" ht="12.75">
      <c r="B9" s="180" t="s">
        <v>391</v>
      </c>
      <c r="C9" s="135" t="s">
        <v>73</v>
      </c>
      <c r="D9" s="244">
        <f>SUMIF('3.3 Depreciation amortisation'!$D$9:$D$52,'3. Statement of pipeline assets'!C8,'3.3 Depreciation amortisation'!$H$9:$H$52)</f>
        <v>510531607.7427609</v>
      </c>
      <c r="E9" s="245">
        <v>510531607.7427609</v>
      </c>
    </row>
    <row r="10" spans="2:5" ht="12.75">
      <c r="B10" s="180" t="s">
        <v>391</v>
      </c>
      <c r="C10" s="135" t="s">
        <v>85</v>
      </c>
      <c r="D10" s="244">
        <f>SUMIF('3.3 Depreciation amortisation'!$D$9:$D$52,'3. Statement of pipeline assets'!C8,'3.3 Depreciation amortisation'!$I$9:$I$52)</f>
        <v>34202328.379999995</v>
      </c>
      <c r="E10" s="245">
        <v>30067305.779999994</v>
      </c>
    </row>
    <row r="11" spans="2:5" ht="12.75">
      <c r="B11" s="180" t="s">
        <v>391</v>
      </c>
      <c r="C11" s="135" t="s">
        <v>189</v>
      </c>
      <c r="D11" s="244">
        <f>SUMIF('3.3 Depreciation amortisation'!$D$9:$D$52,'3. Statement of pipeline assets'!C8,'3.3 Depreciation amortisation'!$J$9:$J$52)</f>
        <v>0</v>
      </c>
      <c r="E11" s="245">
        <v>0</v>
      </c>
    </row>
    <row r="12" spans="2:5" ht="12.75">
      <c r="B12" s="181"/>
      <c r="C12" s="137" t="s">
        <v>165</v>
      </c>
      <c r="D12" s="244">
        <f>SUM(D9:D11)</f>
        <v>544733936.1227609</v>
      </c>
      <c r="E12" s="244">
        <f>SUM(E9:E11)</f>
        <v>540598913.5227609</v>
      </c>
    </row>
    <row r="13" spans="2:5" ht="12.75">
      <c r="B13" s="180" t="s">
        <v>391</v>
      </c>
      <c r="C13" s="135" t="s">
        <v>74</v>
      </c>
      <c r="D13" s="244">
        <f>SUMIF('3.3 Depreciation amortisation'!$D$9:$D$52,'3. Statement of pipeline assets'!C8,'3.3 Depreciation amortisation'!$K$9:$K$52)</f>
        <v>-179889.02</v>
      </c>
      <c r="E13" s="245">
        <v>-179889.02</v>
      </c>
    </row>
    <row r="14" spans="2:6" ht="12.75">
      <c r="B14" s="180" t="s">
        <v>391</v>
      </c>
      <c r="C14" s="135" t="s">
        <v>180</v>
      </c>
      <c r="D14" s="244">
        <f>SUMIF('3.3 Depreciation amortisation'!$D$9:$D$52,'3. Statement of pipeline assets'!C8,'3.3 Depreciation amortisation'!$M$9:$M$52)+SUMIF('3.3 Depreciation amortisation'!$D$9:$D$52,'3. Statement of pipeline assets'!C8,'3.3 Depreciation amortisation'!$N$9:$N$52)</f>
        <v>-236406922.15003002</v>
      </c>
      <c r="E14" s="245">
        <v>-221850512.80142158</v>
      </c>
      <c r="F14" s="50"/>
    </row>
    <row r="15" spans="2:5" ht="12.75">
      <c r="B15" s="181"/>
      <c r="C15" s="137" t="s">
        <v>75</v>
      </c>
      <c r="D15" s="244">
        <f>SUM(D12:D14)</f>
        <v>308147124.9527309</v>
      </c>
      <c r="E15" s="244">
        <f>SUM(E12:E14)</f>
        <v>318568511.7013393</v>
      </c>
    </row>
    <row r="16" spans="2:5" ht="12.75">
      <c r="B16" s="182"/>
      <c r="C16" s="138" t="s">
        <v>96</v>
      </c>
      <c r="D16" s="246"/>
      <c r="E16" s="246"/>
    </row>
    <row r="17" spans="2:5" ht="12.75">
      <c r="B17" s="180" t="s">
        <v>391</v>
      </c>
      <c r="C17" s="135" t="s">
        <v>76</v>
      </c>
      <c r="D17" s="244">
        <f>SUMIF('3.3 Depreciation amortisation'!$D$9:$D$52,'3. Statement of pipeline assets'!C16,'3.3 Depreciation amortisation'!$H$9:$H$52)</f>
        <v>135060296.21835813</v>
      </c>
      <c r="E17" s="245">
        <v>135060296.21835813</v>
      </c>
    </row>
    <row r="18" spans="2:5" ht="12.75">
      <c r="B18" s="180" t="s">
        <v>391</v>
      </c>
      <c r="C18" s="135" t="s">
        <v>263</v>
      </c>
      <c r="D18" s="244">
        <f>SUMIF('3.3 Depreciation amortisation'!$D$9:$D$52,'3. Statement of pipeline assets'!C16,'3.3 Depreciation amortisation'!$I$9:$I$52)+SUMIF('3.3 Depreciation amortisation'!$D$9:$D$52,'3. Statement of pipeline assets'!C16,'3.3 Depreciation amortisation'!$J$9:$J$52)</f>
        <v>115904155.03000002</v>
      </c>
      <c r="E18" s="245">
        <v>110817312.47999996</v>
      </c>
    </row>
    <row r="19" spans="2:6" ht="12.75">
      <c r="B19" s="180" t="s">
        <v>391</v>
      </c>
      <c r="C19" s="135" t="s">
        <v>98</v>
      </c>
      <c r="D19" s="244">
        <f>SUMIF('3.3 Depreciation amortisation'!$D$9:$D$52,'3. Statement of pipeline assets'!C16,'3.3 Depreciation amortisation'!$M$9:$M$52)+SUMIF('3.3 Depreciation amortisation'!$D$9:$D$52,'3. Statement of pipeline assets'!C16,'3.3 Depreciation amortisation'!$N$9:$N$52)</f>
        <v>-116696540.67482582</v>
      </c>
      <c r="E19" s="245">
        <v>-109769007.11421387</v>
      </c>
      <c r="F19" s="50"/>
    </row>
    <row r="20" spans="2:5" ht="11.25" customHeight="1">
      <c r="B20" s="180" t="s">
        <v>391</v>
      </c>
      <c r="C20" s="135" t="s">
        <v>90</v>
      </c>
      <c r="D20" s="244">
        <f>SUMIF('3.3 Depreciation amortisation'!$D$9:$D$52,'3. Statement of pipeline assets'!C16,'3.3 Depreciation amortisation'!$K$9:$K$52)</f>
        <v>-928766.69</v>
      </c>
      <c r="E20" s="245">
        <v>0</v>
      </c>
    </row>
    <row r="21" spans="2:5" ht="12.75">
      <c r="B21" s="181"/>
      <c r="C21" s="137" t="s">
        <v>97</v>
      </c>
      <c r="D21" s="244">
        <f>SUM(D17:D20)</f>
        <v>133339143.88353232</v>
      </c>
      <c r="E21" s="244">
        <f>SUM(E17:E20)</f>
        <v>136108601.58414423</v>
      </c>
    </row>
    <row r="22" spans="2:5" ht="12.75">
      <c r="B22" s="182"/>
      <c r="C22" s="138" t="s">
        <v>184</v>
      </c>
      <c r="D22" s="246"/>
      <c r="E22" s="246"/>
    </row>
    <row r="23" spans="2:5" ht="12.75">
      <c r="B23" s="180" t="s">
        <v>391</v>
      </c>
      <c r="C23" s="135" t="s">
        <v>76</v>
      </c>
      <c r="D23" s="244">
        <f>SUMIF('3.3 Depreciation amortisation'!$D$9:$D$52,'3. Statement of pipeline assets'!C22,'3.3 Depreciation amortisation'!$H$9:$H$52)</f>
        <v>11422743.730000002</v>
      </c>
      <c r="E23" s="245">
        <v>11422743.730000002</v>
      </c>
    </row>
    <row r="24" spans="2:5" ht="12.75">
      <c r="B24" s="180" t="s">
        <v>391</v>
      </c>
      <c r="C24" s="135" t="s">
        <v>77</v>
      </c>
      <c r="D24" s="244">
        <f>SUMIF('3.3 Depreciation amortisation'!$D$9:$D$52,'3. Statement of pipeline assets'!C22,'3.3 Depreciation amortisation'!$I$9:$I$52)+SUMIF('3.3 Depreciation amortisation'!$D$9:$D$52,'3. Statement of pipeline assets'!C22,'3.3 Depreciation amortisation'!$J$9:$J$52)</f>
        <v>2839135.3500000006</v>
      </c>
      <c r="E24" s="245">
        <v>2839135.3499999996</v>
      </c>
    </row>
    <row r="25" spans="2:6" ht="12.75">
      <c r="B25" s="180" t="s">
        <v>391</v>
      </c>
      <c r="C25" s="135" t="s">
        <v>167</v>
      </c>
      <c r="D25" s="244">
        <f>SUMIF('3.3 Depreciation amortisation'!$D$9:$D$52,'3. Statement of pipeline assets'!C22,'3.3 Depreciation amortisation'!$M$9:$M$52)+SUMIF('3.3 Depreciation amortisation'!$D$9:$D$52,'3. Statement of pipeline assets'!C22,'3.3 Depreciation amortisation'!$N$9:$N$52)</f>
        <v>-5873609.060000001</v>
      </c>
      <c r="E25" s="245">
        <v>-5238952.26</v>
      </c>
      <c r="F25" s="50"/>
    </row>
    <row r="26" spans="2:5" ht="11.25" customHeight="1">
      <c r="B26" s="180" t="s">
        <v>391</v>
      </c>
      <c r="C26" s="135" t="s">
        <v>90</v>
      </c>
      <c r="D26" s="244">
        <f>SUMIF('3.3 Depreciation amortisation'!$D$9:$D$52,'3. Statement of pipeline assets'!C22,'3.3 Depreciation amortisation'!$K$9:$K$52)</f>
        <v>0</v>
      </c>
      <c r="E26" s="245">
        <v>0</v>
      </c>
    </row>
    <row r="27" spans="2:5" ht="12.75">
      <c r="B27" s="181"/>
      <c r="C27" s="137" t="s">
        <v>168</v>
      </c>
      <c r="D27" s="244">
        <f>SUM(D23:D26)</f>
        <v>8388270.0200000005</v>
      </c>
      <c r="E27" s="244">
        <f>SUM(E23:E26)</f>
        <v>9022926.820000002</v>
      </c>
    </row>
    <row r="28" spans="2:5" ht="12.75">
      <c r="B28" s="182"/>
      <c r="C28" s="138" t="s">
        <v>169</v>
      </c>
      <c r="D28" s="246"/>
      <c r="E28" s="246"/>
    </row>
    <row r="29" spans="2:5" ht="12.75">
      <c r="B29" s="180" t="s">
        <v>391</v>
      </c>
      <c r="C29" s="135" t="s">
        <v>76</v>
      </c>
      <c r="D29" s="244">
        <f>SUMIF('3.3 Depreciation amortisation'!$D$9:$D$52,'3. Statement of pipeline assets'!C28,'3.3 Depreciation amortisation'!$H$9:$H$52)</f>
        <v>13249378.73641583</v>
      </c>
      <c r="E29" s="245">
        <v>13249378.73641583</v>
      </c>
    </row>
    <row r="30" spans="2:5" ht="12.75">
      <c r="B30" s="180" t="s">
        <v>391</v>
      </c>
      <c r="C30" s="135" t="s">
        <v>263</v>
      </c>
      <c r="D30" s="244">
        <f>SUMIF('3.3 Depreciation amortisation'!$D$9:$D$52,'3. Statement of pipeline assets'!C28,'3.3 Depreciation amortisation'!$I$9:$I$52)+SUMIF('3.3 Depreciation amortisation'!$D$9:$D$52,'3. Statement of pipeline assets'!C28,'3.3 Depreciation amortisation'!$J$9:$J$52)</f>
        <v>5071464.250000001</v>
      </c>
      <c r="E30" s="245">
        <v>5071464.250000002</v>
      </c>
    </row>
    <row r="31" spans="2:6" ht="12.75">
      <c r="B31" s="180" t="s">
        <v>391</v>
      </c>
      <c r="C31" s="135" t="s">
        <v>170</v>
      </c>
      <c r="D31" s="244">
        <f>SUMIF('3.3 Depreciation amortisation'!$D$9:$D$52,'3. Statement of pipeline assets'!C28,'3.3 Depreciation amortisation'!$M$9:$M$52)+SUMIF('3.3 Depreciation amortisation'!$D$9:$D$52,'3. Statement of pipeline assets'!C28,'3.3 Depreciation amortisation'!$N$9:$N$52)</f>
        <v>-10205899.130163062</v>
      </c>
      <c r="E31" s="245">
        <v>-9562680.626150832</v>
      </c>
      <c r="F31" s="50"/>
    </row>
    <row r="32" spans="2:5" ht="11.25" customHeight="1">
      <c r="B32" s="180" t="s">
        <v>391</v>
      </c>
      <c r="C32" s="135" t="s">
        <v>90</v>
      </c>
      <c r="D32" s="244">
        <f>SUMIF('3.3 Depreciation amortisation'!$D$9:$D$52,'3. Statement of pipeline assets'!C28,'3.3 Depreciation amortisation'!$K$9:$K$52)</f>
        <v>0</v>
      </c>
      <c r="E32" s="245">
        <v>0</v>
      </c>
    </row>
    <row r="33" spans="2:5" ht="12.75">
      <c r="B33" s="181"/>
      <c r="C33" s="137" t="s">
        <v>171</v>
      </c>
      <c r="D33" s="244">
        <f>SUM(D29:D32)</f>
        <v>8114943.856252767</v>
      </c>
      <c r="E33" s="244">
        <f>SUM(E29:E32)</f>
        <v>8758162.360265002</v>
      </c>
    </row>
    <row r="34" spans="2:5" ht="12.75">
      <c r="B34" s="182"/>
      <c r="C34" s="138" t="s">
        <v>99</v>
      </c>
      <c r="D34" s="246"/>
      <c r="E34" s="246"/>
    </row>
    <row r="35" spans="2:5" ht="12.75">
      <c r="B35" s="180" t="s">
        <v>391</v>
      </c>
      <c r="C35" s="135" t="s">
        <v>76</v>
      </c>
      <c r="D35" s="244">
        <f>SUMIF('3.3 Depreciation amortisation'!$D$9:$D$52,'3. Statement of pipeline assets'!C34,'3.3 Depreciation amortisation'!$H$9:$H$52)</f>
        <v>0</v>
      </c>
      <c r="E35" s="245">
        <v>0</v>
      </c>
    </row>
    <row r="36" spans="2:5" ht="12.75">
      <c r="B36" s="180" t="s">
        <v>391</v>
      </c>
      <c r="C36" s="135" t="s">
        <v>263</v>
      </c>
      <c r="D36" s="244">
        <f>SUMIF('3.3 Depreciation amortisation'!$D$9:$D$52,'3. Statement of pipeline assets'!C34,'3.3 Depreciation amortisation'!$I$9:$I$52)+SUMIF('3.3 Depreciation amortisation'!$D$9:$D$52,'3. Statement of pipeline assets'!C34,'3.3 Depreciation amortisation'!$J$9:$J$52)</f>
        <v>0</v>
      </c>
      <c r="E36" s="245">
        <v>0</v>
      </c>
    </row>
    <row r="37" spans="2:6" ht="12.75">
      <c r="B37" s="180" t="s">
        <v>391</v>
      </c>
      <c r="C37" s="135" t="s">
        <v>100</v>
      </c>
      <c r="D37" s="244">
        <f>SUMIF('3.3 Depreciation amortisation'!$D$9:$D$52,'3. Statement of pipeline assets'!C34,'3.3 Depreciation amortisation'!$M$9:$M$52)+SUMIF('3.3 Depreciation amortisation'!$D$9:$D$52,'3. Statement of pipeline assets'!C34,'3.3 Depreciation amortisation'!$N$9:$N$52)</f>
        <v>0</v>
      </c>
      <c r="E37" s="245">
        <v>0</v>
      </c>
      <c r="F37" s="50"/>
    </row>
    <row r="38" spans="2:5" ht="11.25" customHeight="1">
      <c r="B38" s="180" t="s">
        <v>391</v>
      </c>
      <c r="C38" s="135" t="s">
        <v>90</v>
      </c>
      <c r="D38" s="244">
        <f>SUMIF('3.3 Depreciation amortisation'!$D$9:$D$52,'3. Statement of pipeline assets'!C34,'3.3 Depreciation amortisation'!$K$9:$K$52)</f>
        <v>0</v>
      </c>
      <c r="E38" s="245">
        <v>0</v>
      </c>
    </row>
    <row r="39" spans="2:5" ht="12.75">
      <c r="B39" s="181"/>
      <c r="C39" s="137" t="s">
        <v>101</v>
      </c>
      <c r="D39" s="244">
        <f>SUM(D35:D38)</f>
        <v>0</v>
      </c>
      <c r="E39" s="244">
        <f>SUM(E35:E38)</f>
        <v>0</v>
      </c>
    </row>
    <row r="40" spans="2:5" ht="12.75">
      <c r="B40" s="182"/>
      <c r="C40" s="138" t="s">
        <v>172</v>
      </c>
      <c r="D40" s="246"/>
      <c r="E40" s="246"/>
    </row>
    <row r="41" spans="2:5" ht="12.75">
      <c r="B41" s="180" t="s">
        <v>391</v>
      </c>
      <c r="C41" s="135" t="s">
        <v>76</v>
      </c>
      <c r="D41" s="244">
        <f>SUMIF('3.3 Depreciation amortisation'!$D$9:$D$52,'3. Statement of pipeline assets'!C40,'3.3 Depreciation amortisation'!$H$9:$H$52)</f>
        <v>444253.7883240735</v>
      </c>
      <c r="E41" s="245">
        <v>444253.7883240735</v>
      </c>
    </row>
    <row r="42" spans="2:5" ht="12.75">
      <c r="B42" s="180" t="s">
        <v>391</v>
      </c>
      <c r="C42" s="135" t="s">
        <v>263</v>
      </c>
      <c r="D42" s="244">
        <f>SUMIF('3.3 Depreciation amortisation'!$D$9:$D$52,'3. Statement of pipeline assets'!C40,'3.3 Depreciation amortisation'!$I$9:$I$52)+SUMIF('3.3 Depreciation amortisation'!$D$9:$D$52,'3. Statement of pipeline assets'!C40,'3.3 Depreciation amortisation'!$J$9:$J$52)</f>
        <v>6190427.030000002</v>
      </c>
      <c r="E42" s="245">
        <v>5831879.630000001</v>
      </c>
    </row>
    <row r="43" spans="2:6" ht="11.25" customHeight="1">
      <c r="B43" s="180" t="s">
        <v>391</v>
      </c>
      <c r="C43" s="135" t="s">
        <v>173</v>
      </c>
      <c r="D43" s="244">
        <f>SUMIF('3.3 Depreciation amortisation'!$D$9:$D$52,'3. Statement of pipeline assets'!C40,'3.3 Depreciation amortisation'!$M$9:$M$52)+SUMIF('3.3 Depreciation amortisation'!$D$9:$D$52,'3. Statement of pipeline assets'!C40,'3.3 Depreciation amortisation'!$N$9:$N$52)</f>
        <v>-4956311.9162987815</v>
      </c>
      <c r="E43" s="245">
        <v>-4766599.108494986</v>
      </c>
      <c r="F43" s="50"/>
    </row>
    <row r="44" spans="2:5" ht="11.25" customHeight="1">
      <c r="B44" s="180" t="s">
        <v>391</v>
      </c>
      <c r="C44" s="135" t="s">
        <v>90</v>
      </c>
      <c r="D44" s="244">
        <f>SUMIF('3.3 Depreciation amortisation'!$D$9:$D$52,'3. Statement of pipeline assets'!C40,'3.3 Depreciation amortisation'!$K$9:$K$52)</f>
        <v>0</v>
      </c>
      <c r="E44" s="245">
        <v>0</v>
      </c>
    </row>
    <row r="45" spans="2:5" ht="12.75">
      <c r="B45" s="181"/>
      <c r="C45" s="137" t="s">
        <v>174</v>
      </c>
      <c r="D45" s="244">
        <f>SUM(D41:D44)</f>
        <v>1678368.9020252945</v>
      </c>
      <c r="E45" s="244">
        <f>SUM(E41:E44)</f>
        <v>1509534.3098290889</v>
      </c>
    </row>
    <row r="46" spans="2:5" ht="12.75">
      <c r="B46" s="182"/>
      <c r="C46" s="138" t="s">
        <v>2</v>
      </c>
      <c r="D46" s="246"/>
      <c r="E46" s="246"/>
    </row>
    <row r="47" spans="2:5" ht="12.75">
      <c r="B47" s="180" t="s">
        <v>391</v>
      </c>
      <c r="C47" s="135" t="s">
        <v>76</v>
      </c>
      <c r="D47" s="244">
        <f>SUMIF('3.3 Depreciation amortisation'!$D$9:$D$52,'3. Statement of pipeline assets'!C46,'3.3 Depreciation amortisation'!$H$9:$H$52)</f>
        <v>87696.94427237283</v>
      </c>
      <c r="E47" s="245">
        <v>87696.94427237283</v>
      </c>
    </row>
    <row r="48" spans="2:5" ht="12.75">
      <c r="B48" s="180" t="s">
        <v>391</v>
      </c>
      <c r="C48" s="135" t="s">
        <v>263</v>
      </c>
      <c r="D48" s="244">
        <f>SUMIF('3.3 Depreciation amortisation'!$D$9:$D$52,'3. Statement of pipeline assets'!C46,'3.3 Depreciation amortisation'!$I$9:$I$52)+SUMIF('3.3 Depreciation amortisation'!$D$9:$D$52,'3. Statement of pipeline assets'!C46,'3.3 Depreciation amortisation'!$J$9:$J$52)</f>
        <v>2170248.6399999997</v>
      </c>
      <c r="E48" s="245">
        <v>2170248.6399999997</v>
      </c>
    </row>
    <row r="49" spans="2:6" ht="12.75">
      <c r="B49" s="180" t="s">
        <v>391</v>
      </c>
      <c r="C49" s="135" t="s">
        <v>102</v>
      </c>
      <c r="D49" s="244">
        <f>SUMIF('3.3 Depreciation amortisation'!$D$9:$D$52,'3. Statement of pipeline assets'!C46,'3.3 Depreciation amortisation'!$M$9:$M$52)+SUMIF('3.3 Depreciation amortisation'!$D$9:$D$52,'3. Statement of pipeline assets'!C46,'3.3 Depreciation amortisation'!$N$9:$N$52)</f>
        <v>-823959.2856982135</v>
      </c>
      <c r="E49" s="245">
        <v>-749603.1762708472</v>
      </c>
      <c r="F49" s="50"/>
    </row>
    <row r="50" spans="2:5" ht="11.25" customHeight="1">
      <c r="B50" s="180" t="s">
        <v>391</v>
      </c>
      <c r="C50" s="135" t="s">
        <v>90</v>
      </c>
      <c r="D50" s="244">
        <f>SUMIF('3.3 Depreciation amortisation'!$D$9:$D$52,'3. Statement of pipeline assets'!C46,'3.3 Depreciation amortisation'!$K$9:$K$52)</f>
        <v>0</v>
      </c>
      <c r="E50" s="245">
        <v>0</v>
      </c>
    </row>
    <row r="51" spans="2:5" ht="12.75">
      <c r="B51" s="181"/>
      <c r="C51" s="137" t="s">
        <v>103</v>
      </c>
      <c r="D51" s="244">
        <f>SUM(D47:D50)</f>
        <v>1433986.298574159</v>
      </c>
      <c r="E51" s="244">
        <f>SUM(E47:E50)</f>
        <v>1508342.4080015253</v>
      </c>
    </row>
    <row r="52" spans="2:5" ht="12.75">
      <c r="B52" s="182"/>
      <c r="C52" s="138" t="s">
        <v>175</v>
      </c>
      <c r="D52" s="246"/>
      <c r="E52" s="246"/>
    </row>
    <row r="53" spans="2:5" ht="12.75">
      <c r="B53" s="180" t="s">
        <v>391</v>
      </c>
      <c r="C53" s="135" t="s">
        <v>76</v>
      </c>
      <c r="D53" s="244">
        <f>SUMIF('3.3 Depreciation amortisation'!$D$9:$D$52,'3. Statement of pipeline assets'!C52,'3.3 Depreciation amortisation'!$H$9:$H$52)</f>
        <v>13911566</v>
      </c>
      <c r="E53" s="245">
        <v>13911566</v>
      </c>
    </row>
    <row r="54" spans="2:5" ht="12.75">
      <c r="B54" s="180" t="s">
        <v>391</v>
      </c>
      <c r="C54" s="135" t="s">
        <v>263</v>
      </c>
      <c r="D54" s="244">
        <f>SUMIF('3.3 Depreciation amortisation'!$D$9:$D$52,'3. Statement of pipeline assets'!C52,'3.3 Depreciation amortisation'!$I$9:$I$52)+SUMIF('3.3 Depreciation amortisation'!$D$9:$D$52,'3. Statement of pipeline assets'!C52,'3.3 Depreciation amortisation'!$J$9:$J$52)</f>
        <v>367062.1</v>
      </c>
      <c r="E54" s="245">
        <v>357731.48</v>
      </c>
    </row>
    <row r="55" spans="2:5" ht="11.25" customHeight="1">
      <c r="B55" s="180" t="s">
        <v>391</v>
      </c>
      <c r="C55" s="135" t="s">
        <v>90</v>
      </c>
      <c r="D55" s="244">
        <f>SUMIF('3.3 Depreciation amortisation'!$D$9:$D$52,'3. Statement of pipeline assets'!C52,'3.3 Depreciation amortisation'!$K$9:$K$52)</f>
        <v>0</v>
      </c>
      <c r="E55" s="245">
        <v>0</v>
      </c>
    </row>
    <row r="56" spans="2:5" ht="12.75">
      <c r="B56" s="181"/>
      <c r="C56" s="137" t="s">
        <v>176</v>
      </c>
      <c r="D56" s="244">
        <f>SUM(D53:D55)</f>
        <v>14278628.1</v>
      </c>
      <c r="E56" s="244">
        <f>SUM(E53:E55)</f>
        <v>14269297.48</v>
      </c>
    </row>
    <row r="57" spans="2:5" ht="12.75">
      <c r="B57" s="182"/>
      <c r="C57" s="138" t="s">
        <v>276</v>
      </c>
      <c r="D57" s="246"/>
      <c r="E57" s="246"/>
    </row>
    <row r="58" spans="2:6" ht="12.75">
      <c r="B58" s="180" t="s">
        <v>391</v>
      </c>
      <c r="C58" s="135" t="s">
        <v>76</v>
      </c>
      <c r="D58" s="244">
        <f>SUMIF('3.3 Depreciation amortisation'!$D$9:$D$52,'3. Statement of pipeline assets'!C57,'3.3 Depreciation amortisation'!$H$9:$H$52)</f>
        <v>103343926.42141378</v>
      </c>
      <c r="E58" s="245">
        <v>45562240.5479575</v>
      </c>
      <c r="F58" s="50"/>
    </row>
    <row r="59" spans="2:6" ht="12.75">
      <c r="B59" s="180" t="s">
        <v>391</v>
      </c>
      <c r="C59" s="135" t="s">
        <v>263</v>
      </c>
      <c r="D59" s="244">
        <f>SUMIF('3.3 Depreciation amortisation'!$D$9:$D$52,'3. Statement of pipeline assets'!C57,'3.3 Depreciation amortisation'!$I$9:$I$52)+SUMIF('3.3 Depreciation amortisation'!$D$9:$D$52,'3. Statement of pipeline assets'!C57,'3.3 Depreciation amortisation'!$J$9:$J$52)</f>
        <v>11659081.764525335</v>
      </c>
      <c r="E59" s="245">
        <v>69081284.36831564</v>
      </c>
      <c r="F59" s="50"/>
    </row>
    <row r="60" spans="2:6" ht="12.75">
      <c r="B60" s="180" t="s">
        <v>391</v>
      </c>
      <c r="C60" s="136" t="s">
        <v>78</v>
      </c>
      <c r="D60" s="244">
        <f>SUMIF('3.3 Depreciation amortisation'!$D$9:$D$52,'3. Statement of pipeline assets'!C57,'3.3 Depreciation amortisation'!$M$9:$M$52)+SUMIF('3.3 Depreciation amortisation'!$D$9:$D$52,'3. Statement of pipeline assets'!C57,'3.3 Depreciation amortisation'!$N$9:$N$52)</f>
        <v>-96256925.2423611</v>
      </c>
      <c r="E60" s="245">
        <v>-92868805.3376702</v>
      </c>
      <c r="F60" s="50"/>
    </row>
    <row r="61" spans="2:5" ht="12.75">
      <c r="B61" s="180" t="s">
        <v>391</v>
      </c>
      <c r="C61" s="135" t="s">
        <v>90</v>
      </c>
      <c r="D61" s="244">
        <f>SUMIF('3.3 Depreciation amortisation'!$D$9:$D$52,'3. Statement of pipeline assets'!C57,'3.3 Depreciation amortisation'!$K$9:$K$52)</f>
        <v>-4037595.3499999996</v>
      </c>
      <c r="E61" s="245">
        <v>-4037595.3599999994</v>
      </c>
    </row>
    <row r="62" spans="2:5" ht="12.75">
      <c r="B62" s="181"/>
      <c r="C62" s="137" t="s">
        <v>277</v>
      </c>
      <c r="D62" s="244">
        <f>SUM(D58:D61)</f>
        <v>14708487.59357802</v>
      </c>
      <c r="E62" s="244">
        <f>SUM(E58:E61)</f>
        <v>17737124.21860294</v>
      </c>
    </row>
    <row r="63" spans="2:6" ht="12.75">
      <c r="B63" s="182"/>
      <c r="C63" s="138" t="s">
        <v>316</v>
      </c>
      <c r="D63" s="246"/>
      <c r="E63" s="246"/>
      <c r="F63" s="207"/>
    </row>
    <row r="64" spans="2:6" ht="12.75">
      <c r="B64" s="180"/>
      <c r="C64" s="135" t="s">
        <v>354</v>
      </c>
      <c r="D64" s="244">
        <f>SUMIF('3.3 Depreciation amortisation'!$D$9:$D$52,'3. Statement of pipeline assets'!C63,'3.3 Depreciation amortisation'!$H$9:$H$52)+SUMIF('3.3 Depreciation amortisation'!$D$9:$D$52,'3. Statement of pipeline assets'!C63,'3.3 Depreciation amortisation'!$I$9:$I$52)+SUMIF('3.3 Depreciation amortisation'!$D$9:$D$52,'3. Statement of pipeline assets'!C63,'3.3 Depreciation amortisation'!$J$9:$J$52)</f>
        <v>0</v>
      </c>
      <c r="E64" s="245">
        <v>0</v>
      </c>
      <c r="F64" s="207"/>
    </row>
    <row r="65" spans="2:6" ht="12.75">
      <c r="B65" s="180"/>
      <c r="C65" s="136" t="s">
        <v>317</v>
      </c>
      <c r="D65" s="244">
        <f>SUMIF('3.3 Depreciation amortisation'!$D$9:$D$52,'3. Statement of pipeline assets'!C63,'3.3 Depreciation amortisation'!$M$9:$M$52)+SUMIF('3.3 Depreciation amortisation'!$D$9:$D$52,'3. Statement of pipeline assets'!C63,'3.3 Depreciation amortisation'!$N$9:$N$52)</f>
        <v>0</v>
      </c>
      <c r="E65" s="245">
        <v>0</v>
      </c>
      <c r="F65" s="207"/>
    </row>
    <row r="66" spans="2:7" ht="11.25" customHeight="1">
      <c r="B66" s="180"/>
      <c r="C66" s="135" t="s">
        <v>356</v>
      </c>
      <c r="D66" s="244">
        <f>SUMIF('3.3 Depreciation amortisation'!$D$9:$D$52,'3. Statement of pipeline assets'!C63,'3.3 Depreciation amortisation'!$K$9:$K$52)</f>
        <v>0</v>
      </c>
      <c r="E66" s="245">
        <v>0</v>
      </c>
      <c r="F66" s="207"/>
      <c r="G66" s="207"/>
    </row>
    <row r="67" spans="2:6" ht="12.75">
      <c r="B67" s="181"/>
      <c r="C67" s="137" t="s">
        <v>318</v>
      </c>
      <c r="D67" s="244">
        <f>SUM(D64:D66)</f>
        <v>0</v>
      </c>
      <c r="E67" s="244">
        <f>SUM(E64:E66)</f>
        <v>0</v>
      </c>
      <c r="F67" s="207"/>
    </row>
    <row r="68" spans="2:5" ht="12.75">
      <c r="B68" s="180" t="s">
        <v>392</v>
      </c>
      <c r="C68" s="135" t="s">
        <v>178</v>
      </c>
      <c r="D68" s="245">
        <v>1362369636.6579309</v>
      </c>
      <c r="E68" s="245">
        <v>1195772326.6179307</v>
      </c>
    </row>
    <row r="69" spans="2:6" ht="12.75">
      <c r="B69" s="181"/>
      <c r="C69" s="137" t="s">
        <v>89</v>
      </c>
      <c r="D69" s="244">
        <f>SUM(D15,D21,D27,D33,D39,D45,D51,D56,D62,D68,D67)</f>
        <v>1852458590.2646244</v>
      </c>
      <c r="E69" s="244">
        <f>SUM(E15,E21,E27,E33,E39,E45,E51,E56,E62,E68,E67)</f>
        <v>1703254827.5001128</v>
      </c>
      <c r="F69" s="207"/>
    </row>
    <row r="70" spans="2:5" ht="12.75">
      <c r="B70" s="182"/>
      <c r="C70" s="138" t="s">
        <v>139</v>
      </c>
      <c r="D70" s="246"/>
      <c r="E70" s="246"/>
    </row>
    <row r="71" spans="2:6" ht="12.75">
      <c r="B71" s="180" t="s">
        <v>391</v>
      </c>
      <c r="C71" s="135" t="s">
        <v>140</v>
      </c>
      <c r="D71" s="244">
        <f>SUMIF('3.3 Depreciation amortisation'!$D$60:$D$77,"Property plant and equipment",'3.3 Depreciation amortisation'!$G$60:$G$77)</f>
        <v>167817.85</v>
      </c>
      <c r="E71" s="245">
        <v>167817.85</v>
      </c>
      <c r="F71" s="207"/>
    </row>
    <row r="72" spans="2:5" ht="12.75">
      <c r="B72" s="180" t="s">
        <v>391</v>
      </c>
      <c r="C72" s="135" t="s">
        <v>263</v>
      </c>
      <c r="D72" s="244">
        <f>SUMIF('3.3 Depreciation amortisation'!$D$60:$D$77,"Property plant and equipment",'3.3 Depreciation amortisation'!$H$60:$H$77)+SUMIF('3.3 Depreciation amortisation'!$D$60:$D$77,"Property plant and equipment",'3.3 Depreciation amortisation'!$I$60:$I$77)</f>
        <v>15769431.879999988</v>
      </c>
      <c r="E72" s="245">
        <v>13757472.759999996</v>
      </c>
    </row>
    <row r="73" spans="2:6" ht="12.75">
      <c r="B73" s="180" t="s">
        <v>391</v>
      </c>
      <c r="C73" s="135" t="s">
        <v>141</v>
      </c>
      <c r="D73" s="244">
        <f>SUMIF('3.3 Depreciation amortisation'!$D$60:$D$77,"Property plant and equipment",'3.3 Depreciation amortisation'!$L$60:$L$77)+SUMIF('3.3 Depreciation amortisation'!$D$60:$D$77,"Property plant and equipment",'3.3 Depreciation amortisation'!$M$60:$M$77)</f>
        <v>-10424541.35</v>
      </c>
      <c r="E73" s="245">
        <v>-9456727.670000002</v>
      </c>
      <c r="F73" s="207"/>
    </row>
    <row r="74" spans="2:6" ht="12.75">
      <c r="B74" s="180" t="s">
        <v>391</v>
      </c>
      <c r="C74" s="135" t="s">
        <v>90</v>
      </c>
      <c r="D74" s="244">
        <f>SUMIF('3.3 Depreciation amortisation'!$D$60:$D$77,"Property plant and equipment",'3.3 Depreciation amortisation'!$J$60:$J$77)</f>
        <v>-78073.85</v>
      </c>
      <c r="E74" s="245">
        <v>-78073.85</v>
      </c>
      <c r="F74" s="207"/>
    </row>
    <row r="75" spans="2:5" ht="12.75">
      <c r="B75" s="181"/>
      <c r="C75" s="137" t="s">
        <v>142</v>
      </c>
      <c r="D75" s="244">
        <f>SUM(D71:D74)</f>
        <v>5434634.529999988</v>
      </c>
      <c r="E75" s="244">
        <f>SUM(E71:E74)</f>
        <v>4390489.089999994</v>
      </c>
    </row>
    <row r="76" spans="2:6" ht="12.75">
      <c r="B76" s="182"/>
      <c r="C76" s="138" t="s">
        <v>353</v>
      </c>
      <c r="D76" s="246"/>
      <c r="E76" s="246"/>
      <c r="F76" s="207"/>
    </row>
    <row r="77" spans="2:6" ht="12.75">
      <c r="B77" s="180"/>
      <c r="C77" s="135" t="s">
        <v>355</v>
      </c>
      <c r="D77" s="244">
        <f>SUMIF('3.3 Depreciation amortisation'!$D$60:$D$77,$C$76,'3.3 Depreciation amortisation'!$G$60:$G$77)+SUMIF('3.3 Depreciation amortisation'!$D$60:$D$77,$C$76,'3.3 Depreciation amortisation'!$H$60:$H$77)+SUMIF('3.3 Depreciation amortisation'!$D$60:$D$77,$C$76,'3.3 Depreciation amortisation'!$I$60:$I$77)</f>
        <v>0</v>
      </c>
      <c r="E77" s="245">
        <v>0</v>
      </c>
      <c r="F77" s="207"/>
    </row>
    <row r="78" spans="2:6" ht="12.75">
      <c r="B78" s="180"/>
      <c r="C78" s="136" t="s">
        <v>319</v>
      </c>
      <c r="D78" s="244">
        <f>SUMIF('3.3 Depreciation amortisation'!$D$60:$D$77,$C$76,'3.3 Depreciation amortisation'!$L$60:$L$77)+SUMIF('3.3 Depreciation amortisation'!$D$60:$D$77,$C$76,'3.3 Depreciation amortisation'!$M$60:$M$77)</f>
        <v>0</v>
      </c>
      <c r="E78" s="245">
        <v>0</v>
      </c>
      <c r="F78" s="207"/>
    </row>
    <row r="79" spans="2:7" ht="11.25" customHeight="1">
      <c r="B79" s="180"/>
      <c r="C79" s="135" t="s">
        <v>356</v>
      </c>
      <c r="D79" s="244">
        <f>SUMIF('3.3 Depreciation amortisation'!$D$60:$D$77,$C$76,'3.3 Depreciation amortisation'!$J$60:$J$77)</f>
        <v>0</v>
      </c>
      <c r="E79" s="245">
        <v>0</v>
      </c>
      <c r="F79" s="207"/>
      <c r="G79" s="207"/>
    </row>
    <row r="80" spans="2:6" ht="12.75">
      <c r="B80" s="181"/>
      <c r="C80" s="137" t="s">
        <v>318</v>
      </c>
      <c r="D80" s="244">
        <f>SUM(D77:D79)</f>
        <v>0</v>
      </c>
      <c r="E80" s="244">
        <f>SUM(E77:E79)</f>
        <v>0</v>
      </c>
      <c r="F80" s="207"/>
    </row>
    <row r="81" spans="2:6" ht="12.75">
      <c r="B81" s="180" t="s">
        <v>393</v>
      </c>
      <c r="C81" s="135" t="s">
        <v>143</v>
      </c>
      <c r="D81" s="245"/>
      <c r="E81" s="245"/>
      <c r="F81" s="207"/>
    </row>
    <row r="82" spans="2:5" ht="12.75">
      <c r="B82" s="180" t="s">
        <v>393</v>
      </c>
      <c r="C82" s="135" t="s">
        <v>144</v>
      </c>
      <c r="D82" s="245"/>
      <c r="E82" s="245"/>
    </row>
    <row r="83" spans="2:5" ht="12.75">
      <c r="B83" s="180" t="s">
        <v>393</v>
      </c>
      <c r="C83" s="135" t="s">
        <v>79</v>
      </c>
      <c r="D83" s="245"/>
      <c r="E83" s="245"/>
    </row>
    <row r="84" spans="2:6" ht="12.75">
      <c r="B84" s="181"/>
      <c r="C84" s="137" t="s">
        <v>145</v>
      </c>
      <c r="D84" s="244">
        <f>SUM(D75,D80:D83)</f>
        <v>5434634.529999988</v>
      </c>
      <c r="E84" s="244">
        <f>SUM(E75,E80:E83)</f>
        <v>4390489.089999994</v>
      </c>
      <c r="F84" s="207"/>
    </row>
    <row r="85" spans="2:5" ht="12.75" customHeight="1">
      <c r="B85" s="181"/>
      <c r="C85" s="137" t="s">
        <v>25</v>
      </c>
      <c r="D85" s="247">
        <f>SUM(D69,D84)</f>
        <v>1857893224.7946243</v>
      </c>
      <c r="E85" s="247">
        <f>SUM(E69,E84)</f>
        <v>1707645316.5901127</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G37"/>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5" width="16.57421875" style="85" customWidth="1"/>
    <col min="6" max="6" width="86.140625" style="85" customWidth="1"/>
    <col min="7" max="7" width="9.421875" style="85" customWidth="1"/>
    <col min="8" max="8" width="25.140625" style="85" customWidth="1"/>
    <col min="9" max="16384" width="9.140625" style="85" customWidth="1"/>
  </cols>
  <sheetData>
    <row r="1" spans="2:5" ht="20.25">
      <c r="B1" s="86" t="s">
        <v>164</v>
      </c>
      <c r="C1" s="86"/>
      <c r="D1" s="42"/>
      <c r="E1" s="42"/>
    </row>
    <row r="2" spans="2:5" ht="20.25">
      <c r="B2" s="163" t="str">
        <f>Tradingname</f>
        <v>Eastern Gas Pipeline</v>
      </c>
      <c r="C2" s="164"/>
      <c r="D2" s="86"/>
      <c r="E2" s="86"/>
    </row>
    <row r="3" spans="2:6" ht="34.5">
      <c r="B3" s="165" t="s">
        <v>220</v>
      </c>
      <c r="C3" s="166">
        <f>Yearending</f>
        <v>44196</v>
      </c>
      <c r="F3" s="123"/>
    </row>
    <row r="5" spans="2:5" ht="15.75">
      <c r="B5" s="89" t="s">
        <v>253</v>
      </c>
      <c r="C5" s="87"/>
      <c r="D5" s="87"/>
      <c r="E5" s="87"/>
    </row>
    <row r="6" spans="2:5" ht="15.75">
      <c r="B6" s="89"/>
      <c r="C6" s="87"/>
      <c r="D6" s="87"/>
      <c r="E6" s="87"/>
    </row>
    <row r="7" spans="2:6" ht="40.5" customHeight="1">
      <c r="B7" s="90" t="s">
        <v>265</v>
      </c>
      <c r="C7" s="90" t="s">
        <v>147</v>
      </c>
      <c r="D7" s="90" t="s">
        <v>152</v>
      </c>
      <c r="E7" s="90" t="s">
        <v>148</v>
      </c>
      <c r="F7" s="91" t="s">
        <v>150</v>
      </c>
    </row>
    <row r="8" spans="2:6" ht="12.75">
      <c r="B8" s="92"/>
      <c r="C8" s="92"/>
      <c r="D8" s="114"/>
      <c r="E8" s="130" t="s">
        <v>149</v>
      </c>
      <c r="F8" s="93"/>
    </row>
    <row r="9" spans="2:6" ht="76.5">
      <c r="B9" s="248" t="s">
        <v>408</v>
      </c>
      <c r="C9" s="249" t="str">
        <f>'3. Statement of pipeline assets'!C8</f>
        <v>Pipelines</v>
      </c>
      <c r="D9" s="248" t="s">
        <v>409</v>
      </c>
      <c r="E9" s="250">
        <v>40.70427050916219</v>
      </c>
      <c r="F9" s="251" t="s">
        <v>410</v>
      </c>
    </row>
    <row r="10" spans="2:6" ht="76.5">
      <c r="B10" s="248" t="s">
        <v>408</v>
      </c>
      <c r="C10" s="249" t="str">
        <f>'3. Statement of pipeline assets'!C16</f>
        <v>Compressors</v>
      </c>
      <c r="D10" s="248" t="s">
        <v>409</v>
      </c>
      <c r="E10" s="250">
        <v>27.478387545227186</v>
      </c>
      <c r="F10" s="251" t="s">
        <v>410</v>
      </c>
    </row>
    <row r="11" spans="2:6" ht="76.5">
      <c r="B11" s="248" t="s">
        <v>408</v>
      </c>
      <c r="C11" s="249" t="str">
        <f>'3. Statement of pipeline assets'!C22</f>
        <v>City Gates, supply regulators and valve stations </v>
      </c>
      <c r="D11" s="248" t="s">
        <v>409</v>
      </c>
      <c r="E11" s="250">
        <v>40.997649101509566</v>
      </c>
      <c r="F11" s="251" t="s">
        <v>410</v>
      </c>
    </row>
    <row r="12" spans="2:6" ht="76.5">
      <c r="B12" s="248" t="s">
        <v>408</v>
      </c>
      <c r="C12" s="249" t="str">
        <f>'3. Statement of pipeline assets'!C28</f>
        <v>Metering</v>
      </c>
      <c r="D12" s="248" t="s">
        <v>409</v>
      </c>
      <c r="E12" s="250">
        <v>21.29956856611212</v>
      </c>
      <c r="F12" s="251" t="s">
        <v>410</v>
      </c>
    </row>
    <row r="13" spans="2:6" ht="12.75">
      <c r="B13" s="248" t="s">
        <v>408</v>
      </c>
      <c r="C13" s="249" t="str">
        <f>'3. Statement of pipeline assets'!C34</f>
        <v>Odourant plants</v>
      </c>
      <c r="D13" s="248" t="s">
        <v>409</v>
      </c>
      <c r="E13" s="250">
        <v>0</v>
      </c>
      <c r="F13" s="251" t="s">
        <v>411</v>
      </c>
    </row>
    <row r="14" spans="2:6" ht="76.5">
      <c r="B14" s="248" t="s">
        <v>408</v>
      </c>
      <c r="C14" s="249" t="str">
        <f>'3. Statement of pipeline assets'!C40</f>
        <v>SCADA (Communications)</v>
      </c>
      <c r="D14" s="248" t="s">
        <v>409</v>
      </c>
      <c r="E14" s="250">
        <v>7.200015461492273</v>
      </c>
      <c r="F14" s="251" t="s">
        <v>410</v>
      </c>
    </row>
    <row r="15" spans="2:6" ht="76.5">
      <c r="B15" s="248" t="s">
        <v>408</v>
      </c>
      <c r="C15" s="249" t="str">
        <f>'3. Statement of pipeline assets'!C46</f>
        <v>Buildings</v>
      </c>
      <c r="D15" s="248" t="s">
        <v>409</v>
      </c>
      <c r="E15" s="250">
        <v>30.84343535981017</v>
      </c>
      <c r="F15" s="251" t="s">
        <v>410</v>
      </c>
    </row>
    <row r="16" spans="2:6" ht="76.5">
      <c r="B16" s="248" t="s">
        <v>408</v>
      </c>
      <c r="C16" s="249" t="str">
        <f>'3. Statement of pipeline assets'!C57</f>
        <v>Other depreciable pipeline assets</v>
      </c>
      <c r="D16" s="248" t="s">
        <v>409</v>
      </c>
      <c r="E16" s="250">
        <v>34.87840506193782</v>
      </c>
      <c r="F16" s="251" t="s">
        <v>410</v>
      </c>
    </row>
    <row r="17" spans="2:6" ht="12.75">
      <c r="B17" s="248"/>
      <c r="C17" s="248" t="s">
        <v>252</v>
      </c>
      <c r="D17" s="248"/>
      <c r="E17" s="248"/>
      <c r="F17" s="252"/>
    </row>
    <row r="18" spans="2:6" ht="12.75">
      <c r="B18" s="248"/>
      <c r="C18" s="248" t="s">
        <v>252</v>
      </c>
      <c r="D18" s="248"/>
      <c r="E18" s="248"/>
      <c r="F18" s="252"/>
    </row>
    <row r="19" spans="2:6" ht="12.75">
      <c r="B19" s="248"/>
      <c r="C19" s="248" t="s">
        <v>252</v>
      </c>
      <c r="D19" s="248"/>
      <c r="E19" s="248"/>
      <c r="F19" s="252"/>
    </row>
    <row r="20" spans="2:6" ht="12.75">
      <c r="B20" s="248"/>
      <c r="C20" s="248" t="s">
        <v>252</v>
      </c>
      <c r="D20" s="248"/>
      <c r="E20" s="248"/>
      <c r="F20" s="252"/>
    </row>
    <row r="21" spans="2:7" ht="12.75">
      <c r="B21" s="248"/>
      <c r="C21" s="249" t="str">
        <f>'3. Statement of pipeline assets'!C63</f>
        <v>Leased Assets</v>
      </c>
      <c r="D21" s="253"/>
      <c r="E21" s="253"/>
      <c r="F21" s="254"/>
      <c r="G21" s="179"/>
    </row>
    <row r="22" spans="2:7" ht="12.75">
      <c r="B22" s="248"/>
      <c r="C22" s="253" t="s">
        <v>252</v>
      </c>
      <c r="D22" s="253"/>
      <c r="E22" s="253"/>
      <c r="F22" s="254"/>
      <c r="G22" s="179"/>
    </row>
    <row r="23" spans="2:7" ht="12.75">
      <c r="B23" s="248"/>
      <c r="C23" s="253" t="s">
        <v>252</v>
      </c>
      <c r="D23" s="253"/>
      <c r="E23" s="253"/>
      <c r="F23" s="254"/>
      <c r="G23" s="179"/>
    </row>
    <row r="24" spans="2:7" ht="12.75">
      <c r="B24" s="248"/>
      <c r="C24" s="253" t="s">
        <v>252</v>
      </c>
      <c r="D24" s="253"/>
      <c r="E24" s="253"/>
      <c r="F24" s="254"/>
      <c r="G24" s="179"/>
    </row>
    <row r="25" spans="2:7" ht="12.75">
      <c r="B25" s="248"/>
      <c r="C25" s="253" t="s">
        <v>252</v>
      </c>
      <c r="D25" s="253"/>
      <c r="E25" s="253"/>
      <c r="F25" s="254"/>
      <c r="G25" s="179"/>
    </row>
    <row r="26" spans="2:6" ht="76.5">
      <c r="B26" s="248" t="s">
        <v>408</v>
      </c>
      <c r="C26" s="249" t="str">
        <f>'3. Statement of pipeline assets'!C70</f>
        <v>Shared supporting assets</v>
      </c>
      <c r="D26" s="248" t="s">
        <v>409</v>
      </c>
      <c r="E26" s="250">
        <v>5.864571621738021</v>
      </c>
      <c r="F26" s="251" t="s">
        <v>410</v>
      </c>
    </row>
    <row r="27" spans="2:6" ht="12.75">
      <c r="B27" s="248"/>
      <c r="C27" s="248" t="s">
        <v>252</v>
      </c>
      <c r="D27" s="248"/>
      <c r="E27" s="248"/>
      <c r="F27" s="252"/>
    </row>
    <row r="28" spans="2:6" ht="12.75">
      <c r="B28" s="248"/>
      <c r="C28" s="248" t="s">
        <v>252</v>
      </c>
      <c r="D28" s="248"/>
      <c r="E28" s="248"/>
      <c r="F28" s="252"/>
    </row>
    <row r="29" spans="2:6" ht="12.75">
      <c r="B29" s="248"/>
      <c r="C29" s="248" t="s">
        <v>252</v>
      </c>
      <c r="D29" s="248"/>
      <c r="E29" s="248"/>
      <c r="F29" s="252"/>
    </row>
    <row r="30" spans="2:6" ht="12.75">
      <c r="B30" s="248"/>
      <c r="C30" s="248" t="s">
        <v>252</v>
      </c>
      <c r="D30" s="248"/>
      <c r="E30" s="248"/>
      <c r="F30" s="252"/>
    </row>
    <row r="31" spans="2:6" ht="12.75">
      <c r="B31" s="248"/>
      <c r="C31" s="248" t="s">
        <v>252</v>
      </c>
      <c r="D31" s="248"/>
      <c r="E31" s="248"/>
      <c r="F31" s="252"/>
    </row>
    <row r="32" spans="2:7" ht="12.75">
      <c r="B32" s="248"/>
      <c r="C32" s="249" t="str">
        <f>'3. Statement of pipeline assets'!C76</f>
        <v>Shared leased assets</v>
      </c>
      <c r="D32" s="253"/>
      <c r="E32" s="253"/>
      <c r="F32" s="254"/>
      <c r="G32" s="179"/>
    </row>
    <row r="33" spans="2:7" ht="12.75">
      <c r="B33" s="248"/>
      <c r="C33" s="253" t="s">
        <v>252</v>
      </c>
      <c r="D33" s="253"/>
      <c r="E33" s="253"/>
      <c r="F33" s="254"/>
      <c r="G33" s="179"/>
    </row>
    <row r="34" spans="2:7" ht="12.75">
      <c r="B34" s="248"/>
      <c r="C34" s="253" t="s">
        <v>252</v>
      </c>
      <c r="D34" s="253"/>
      <c r="E34" s="253"/>
      <c r="F34" s="254"/>
      <c r="G34" s="179"/>
    </row>
    <row r="35" spans="2:7" ht="12.75">
      <c r="B35" s="248"/>
      <c r="C35" s="253" t="s">
        <v>252</v>
      </c>
      <c r="D35" s="253"/>
      <c r="E35" s="253"/>
      <c r="F35" s="254"/>
      <c r="G35" s="179"/>
    </row>
    <row r="36" spans="2:7" ht="12.75">
      <c r="B36" s="248"/>
      <c r="C36" s="253" t="s">
        <v>252</v>
      </c>
      <c r="D36" s="253"/>
      <c r="E36" s="253"/>
      <c r="F36" s="254"/>
      <c r="G36" s="179"/>
    </row>
    <row r="37" spans="2:7" ht="12.75">
      <c r="B37" s="248"/>
      <c r="C37" s="253" t="s">
        <v>252</v>
      </c>
      <c r="D37" s="253"/>
      <c r="E37" s="253"/>
      <c r="F37" s="254"/>
      <c r="G37" s="179"/>
    </row>
  </sheetData>
  <sheetProtection/>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194</v>
      </c>
      <c r="D1" s="42"/>
      <c r="E1" s="42"/>
      <c r="F1" s="42"/>
      <c r="G1" s="42"/>
      <c r="H1" s="42"/>
      <c r="I1" s="42"/>
      <c r="J1" s="42"/>
    </row>
    <row r="2" spans="2:3" ht="15">
      <c r="B2" s="163" t="str">
        <f>Tradingname</f>
        <v>Eastern Gas Pipeline</v>
      </c>
      <c r="C2" s="164"/>
    </row>
    <row r="3" spans="2:6" ht="18" customHeight="1">
      <c r="B3" s="188" t="s">
        <v>220</v>
      </c>
      <c r="C3" s="189">
        <f>Yearending</f>
        <v>44196</v>
      </c>
      <c r="F3" s="123"/>
    </row>
    <row r="5" ht="15.75">
      <c r="B5" s="65" t="s">
        <v>255</v>
      </c>
    </row>
    <row r="6" spans="2:10" ht="12.75">
      <c r="B6" s="45"/>
      <c r="C6" s="48"/>
      <c r="D6" s="48"/>
      <c r="E6" s="48"/>
      <c r="F6" s="48"/>
      <c r="G6" s="49"/>
      <c r="H6" s="66"/>
      <c r="I6" s="50"/>
      <c r="J6" s="50"/>
    </row>
    <row r="7" spans="2:5" ht="31.5" customHeight="1">
      <c r="B7" s="109" t="s">
        <v>95</v>
      </c>
      <c r="C7" s="53" t="s">
        <v>248</v>
      </c>
      <c r="D7" s="53" t="s">
        <v>195</v>
      </c>
      <c r="E7" s="53" t="s">
        <v>196</v>
      </c>
    </row>
    <row r="8" spans="2:5" ht="13.5" customHeight="1">
      <c r="B8" s="183"/>
      <c r="C8" s="122"/>
      <c r="D8" s="122"/>
      <c r="E8" s="122"/>
    </row>
    <row r="9" spans="2:5" ht="13.5" customHeight="1">
      <c r="B9" s="183"/>
      <c r="C9" s="122"/>
      <c r="D9" s="122"/>
      <c r="E9" s="122"/>
    </row>
    <row r="10" spans="2:5" ht="13.5" customHeight="1">
      <c r="B10" s="183"/>
      <c r="C10" s="122"/>
      <c r="D10" s="122"/>
      <c r="E10" s="122"/>
    </row>
    <row r="11" spans="2:5" ht="13.5" customHeight="1">
      <c r="B11" s="183"/>
      <c r="C11" s="122"/>
      <c r="D11" s="122"/>
      <c r="E11" s="122"/>
    </row>
    <row r="12" spans="2:5" ht="13.5" customHeight="1">
      <c r="B12" s="183"/>
      <c r="C12" s="122"/>
      <c r="D12" s="122"/>
      <c r="E12" s="122"/>
    </row>
    <row r="13" spans="2:5" ht="13.5" customHeight="1">
      <c r="B13" s="183"/>
      <c r="C13" s="122"/>
      <c r="D13" s="122"/>
      <c r="E13" s="122"/>
    </row>
    <row r="14" spans="2:5" ht="13.5" customHeight="1">
      <c r="B14" s="183"/>
      <c r="C14" s="122"/>
      <c r="D14" s="122"/>
      <c r="E14" s="122"/>
    </row>
    <row r="15" spans="2:5" ht="13.5" customHeight="1">
      <c r="B15" s="183"/>
      <c r="C15" s="122"/>
      <c r="D15" s="122"/>
      <c r="E15" s="122"/>
    </row>
    <row r="16" spans="2:5" ht="13.5" customHeight="1">
      <c r="B16" s="183"/>
      <c r="C16" s="122"/>
      <c r="D16" s="122"/>
      <c r="E16" s="122"/>
    </row>
    <row r="17" spans="2:5" ht="13.5" customHeight="1">
      <c r="B17" s="183"/>
      <c r="C17" s="122"/>
      <c r="D17" s="122"/>
      <c r="E17" s="122"/>
    </row>
    <row r="18" spans="2:5" ht="13.5" customHeight="1">
      <c r="B18" s="183"/>
      <c r="C18" s="122"/>
      <c r="D18" s="122"/>
      <c r="E18" s="122"/>
    </row>
    <row r="19" spans="2:5" ht="13.5" customHeight="1">
      <c r="B19" s="183"/>
      <c r="C19" s="122"/>
      <c r="D19" s="122"/>
      <c r="E19" s="122"/>
    </row>
    <row r="20" spans="2:5" ht="13.5" customHeight="1">
      <c r="B20" s="183"/>
      <c r="C20" s="122"/>
      <c r="D20" s="122"/>
      <c r="E20" s="122"/>
    </row>
    <row r="21" spans="2:5" ht="13.5" customHeight="1">
      <c r="B21" s="183"/>
      <c r="C21" s="122"/>
      <c r="D21" s="122"/>
      <c r="E21" s="122"/>
    </row>
    <row r="22" spans="2:5" ht="13.5" customHeight="1">
      <c r="B22" s="183"/>
      <c r="C22" s="122"/>
      <c r="D22" s="122"/>
      <c r="E22" s="122"/>
    </row>
    <row r="25" ht="15.75">
      <c r="B25" s="65" t="s">
        <v>254</v>
      </c>
    </row>
    <row r="26" spans="2:5" ht="12.75">
      <c r="B26" s="45"/>
      <c r="C26" s="48"/>
      <c r="D26" s="48"/>
      <c r="E26" s="48"/>
    </row>
    <row r="27" spans="2:8" ht="36.75" customHeight="1">
      <c r="B27" s="109" t="s">
        <v>95</v>
      </c>
      <c r="C27" s="53" t="s">
        <v>249</v>
      </c>
      <c r="D27" s="53" t="s">
        <v>195</v>
      </c>
      <c r="E27" s="53" t="s">
        <v>196</v>
      </c>
      <c r="F27" s="53" t="s">
        <v>250</v>
      </c>
      <c r="G27" s="53" t="s">
        <v>206</v>
      </c>
      <c r="H27" s="53" t="s">
        <v>207</v>
      </c>
    </row>
    <row r="28" spans="2:8" ht="12.75">
      <c r="B28" s="183"/>
      <c r="C28" s="122"/>
      <c r="D28" s="122"/>
      <c r="E28" s="122"/>
      <c r="F28" s="122"/>
      <c r="G28" s="122"/>
      <c r="H28" s="122"/>
    </row>
    <row r="29" spans="2:8" ht="12.75">
      <c r="B29" s="183"/>
      <c r="C29" s="122"/>
      <c r="D29" s="122"/>
      <c r="E29" s="122"/>
      <c r="F29" s="122"/>
      <c r="G29" s="122"/>
      <c r="H29" s="122"/>
    </row>
    <row r="30" spans="2:8" ht="12.75">
      <c r="B30" s="183"/>
      <c r="C30" s="122"/>
      <c r="D30" s="122"/>
      <c r="E30" s="122"/>
      <c r="F30" s="122"/>
      <c r="G30" s="122"/>
      <c r="H30" s="122"/>
    </row>
    <row r="31" spans="2:8" ht="12.75">
      <c r="B31" s="183"/>
      <c r="C31" s="122"/>
      <c r="D31" s="122"/>
      <c r="E31" s="122"/>
      <c r="F31" s="122"/>
      <c r="G31" s="122"/>
      <c r="H31" s="122"/>
    </row>
    <row r="32" spans="2:8" ht="12.75" hidden="1">
      <c r="B32" s="183"/>
      <c r="C32" s="122"/>
      <c r="D32" s="122"/>
      <c r="E32" s="122"/>
      <c r="F32" s="122"/>
      <c r="G32" s="122"/>
      <c r="H32" s="122"/>
    </row>
    <row r="33" spans="2:8" ht="12.75" hidden="1">
      <c r="B33" s="183"/>
      <c r="C33" s="122"/>
      <c r="D33" s="122"/>
      <c r="E33" s="122"/>
      <c r="F33" s="122"/>
      <c r="G33" s="122"/>
      <c r="H33" s="122"/>
    </row>
    <row r="34" spans="2:8" ht="12.75" hidden="1">
      <c r="B34" s="183"/>
      <c r="C34" s="122"/>
      <c r="D34" s="122"/>
      <c r="E34" s="122"/>
      <c r="F34" s="122"/>
      <c r="G34" s="122"/>
      <c r="H34" s="122"/>
    </row>
    <row r="35" spans="2:8" ht="12.75" hidden="1">
      <c r="B35" s="183"/>
      <c r="C35" s="122"/>
      <c r="D35" s="122"/>
      <c r="E35" s="122"/>
      <c r="F35" s="122"/>
      <c r="G35" s="122"/>
      <c r="H35" s="122"/>
    </row>
    <row r="36" spans="2:8" ht="12.75" hidden="1">
      <c r="B36" s="183"/>
      <c r="C36" s="122"/>
      <c r="D36" s="122"/>
      <c r="E36" s="122"/>
      <c r="F36" s="122"/>
      <c r="G36" s="122"/>
      <c r="H36" s="122"/>
    </row>
    <row r="37" spans="2:8" ht="12.75" hidden="1">
      <c r="B37" s="183"/>
      <c r="C37" s="122"/>
      <c r="D37" s="122"/>
      <c r="E37" s="122"/>
      <c r="F37" s="122"/>
      <c r="G37" s="122"/>
      <c r="H37" s="122"/>
    </row>
    <row r="38" spans="2:8" ht="12.75" hidden="1">
      <c r="B38" s="183"/>
      <c r="C38" s="122"/>
      <c r="D38" s="122"/>
      <c r="E38" s="122"/>
      <c r="F38" s="122"/>
      <c r="G38" s="122"/>
      <c r="H38" s="122"/>
    </row>
    <row r="39" spans="2:8" ht="12.75" hidden="1">
      <c r="B39" s="183"/>
      <c r="C39" s="122"/>
      <c r="D39" s="122"/>
      <c r="E39" s="122"/>
      <c r="F39" s="122"/>
      <c r="G39" s="122"/>
      <c r="H39" s="122"/>
    </row>
    <row r="40" spans="2:8" ht="12.75" hidden="1">
      <c r="B40" s="183"/>
      <c r="C40" s="122"/>
      <c r="D40" s="122"/>
      <c r="E40" s="122"/>
      <c r="F40" s="122"/>
      <c r="G40" s="122"/>
      <c r="H40" s="122"/>
    </row>
    <row r="41" spans="2:8" ht="12.75">
      <c r="B41" s="183"/>
      <c r="C41" s="122"/>
      <c r="D41" s="122"/>
      <c r="E41" s="122"/>
      <c r="F41" s="122"/>
      <c r="G41" s="122"/>
      <c r="H41" s="122"/>
    </row>
    <row r="42" spans="2:8" ht="12.75">
      <c r="B42" s="183"/>
      <c r="C42" s="122"/>
      <c r="D42" s="122"/>
      <c r="E42" s="122"/>
      <c r="F42" s="122"/>
      <c r="G42" s="122"/>
      <c r="H42" s="122"/>
    </row>
    <row r="43" spans="2:8" ht="12.75">
      <c r="B43" s="183"/>
      <c r="C43" s="122"/>
      <c r="D43" s="122"/>
      <c r="E43" s="122"/>
      <c r="F43" s="122"/>
      <c r="G43" s="122"/>
      <c r="H43" s="122"/>
    </row>
    <row r="44" spans="2:8" ht="12.75">
      <c r="B44" s="183"/>
      <c r="C44" s="122"/>
      <c r="D44" s="122"/>
      <c r="E44" s="122"/>
      <c r="F44" s="122"/>
      <c r="G44" s="122"/>
      <c r="H44" s="122"/>
    </row>
    <row r="45" spans="2:8" ht="12.75">
      <c r="B45" s="183"/>
      <c r="C45" s="122"/>
      <c r="D45" s="122"/>
      <c r="E45" s="122"/>
      <c r="F45" s="122"/>
      <c r="G45" s="122"/>
      <c r="H45" s="122"/>
    </row>
    <row r="46" spans="2:8" ht="12.75">
      <c r="B46" s="183"/>
      <c r="C46" s="122"/>
      <c r="D46" s="122"/>
      <c r="E46" s="122"/>
      <c r="F46" s="122"/>
      <c r="G46" s="122"/>
      <c r="H46" s="122"/>
    </row>
    <row r="47" spans="2:8" ht="12.75">
      <c r="B47" s="183"/>
      <c r="C47" s="122"/>
      <c r="D47" s="122"/>
      <c r="E47" s="122"/>
      <c r="F47" s="122"/>
      <c r="G47" s="122"/>
      <c r="H47" s="122"/>
    </row>
    <row r="48" spans="2:8" ht="12.75">
      <c r="B48" s="183"/>
      <c r="C48" s="122"/>
      <c r="D48" s="122"/>
      <c r="E48" s="122"/>
      <c r="F48" s="122"/>
      <c r="G48" s="122"/>
      <c r="H48" s="122"/>
    </row>
    <row r="49" spans="2:8" ht="12.75">
      <c r="B49" s="183"/>
      <c r="C49" s="122"/>
      <c r="D49" s="122"/>
      <c r="E49" s="122"/>
      <c r="F49" s="122"/>
      <c r="G49" s="122"/>
      <c r="H49" s="122"/>
    </row>
    <row r="50" spans="2:8" ht="12.75">
      <c r="B50" s="183"/>
      <c r="C50" s="122"/>
      <c r="D50" s="122"/>
      <c r="E50" s="122"/>
      <c r="F50" s="122"/>
      <c r="G50" s="122"/>
      <c r="H50" s="122"/>
    </row>
    <row r="51" spans="2:8" ht="12.75">
      <c r="B51" s="183"/>
      <c r="C51" s="122"/>
      <c r="D51" s="122"/>
      <c r="E51" s="122"/>
      <c r="F51" s="122"/>
      <c r="G51" s="122"/>
      <c r="H51" s="122"/>
    </row>
    <row r="52" spans="2:8" ht="12.75">
      <c r="B52" s="183"/>
      <c r="C52" s="122"/>
      <c r="D52" s="122"/>
      <c r="E52" s="122"/>
      <c r="F52" s="122"/>
      <c r="G52" s="122"/>
      <c r="H52" s="122"/>
    </row>
    <row r="53" spans="2:8" ht="12.75">
      <c r="B53" s="183"/>
      <c r="C53" s="122"/>
      <c r="D53" s="122"/>
      <c r="E53" s="122"/>
      <c r="F53" s="122"/>
      <c r="G53" s="122"/>
      <c r="H53" s="122"/>
    </row>
    <row r="54" spans="2:8" ht="12.75">
      <c r="B54" s="183"/>
      <c r="C54" s="122"/>
      <c r="D54" s="122"/>
      <c r="E54" s="122"/>
      <c r="F54" s="122"/>
      <c r="G54" s="122"/>
      <c r="H54" s="122"/>
    </row>
  </sheetData>
  <sheetProtection/>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PageLayoutView="0" workbookViewId="0" topLeftCell="A1">
      <selection activeCell="A1" sqref="A1"/>
    </sheetView>
  </sheetViews>
  <sheetFormatPr defaultColWidth="9.140625" defaultRowHeight="12.75"/>
  <cols>
    <col min="1" max="1" width="11.421875" style="0" customWidth="1"/>
    <col min="2" max="2" width="13.28125" style="0" customWidth="1"/>
    <col min="3" max="3" width="31.57421875" style="0" customWidth="1"/>
    <col min="4" max="4" width="40.7109375" style="0" customWidth="1"/>
    <col min="5" max="15" width="20.7109375" style="0" customWidth="1"/>
  </cols>
  <sheetData>
    <row r="1" ht="20.25">
      <c r="B1" s="97" t="s">
        <v>329</v>
      </c>
    </row>
    <row r="2" spans="2:6" ht="15">
      <c r="B2" s="163" t="str">
        <f>Tradingname</f>
        <v>Eastern Gas Pipeline</v>
      </c>
      <c r="C2" s="164"/>
      <c r="F2" s="206"/>
    </row>
    <row r="3" spans="2:3" ht="15">
      <c r="B3" s="165" t="s">
        <v>220</v>
      </c>
      <c r="C3" s="166">
        <f>Yearending</f>
        <v>44196</v>
      </c>
    </row>
    <row r="5" spans="2:11" ht="30" customHeight="1">
      <c r="B5" s="98" t="s">
        <v>343</v>
      </c>
      <c r="I5" s="309" t="s">
        <v>303</v>
      </c>
      <c r="J5" s="309"/>
      <c r="K5" s="309"/>
    </row>
    <row r="7" spans="2:15" ht="45" customHeight="1">
      <c r="B7" s="99" t="s">
        <v>265</v>
      </c>
      <c r="C7" s="100" t="s">
        <v>20</v>
      </c>
      <c r="D7" s="100" t="s">
        <v>0</v>
      </c>
      <c r="E7" s="100" t="s">
        <v>82</v>
      </c>
      <c r="F7" s="100" t="s">
        <v>83</v>
      </c>
      <c r="G7" s="100" t="s">
        <v>190</v>
      </c>
      <c r="H7" s="100" t="s">
        <v>179</v>
      </c>
      <c r="I7" s="100" t="s">
        <v>85</v>
      </c>
      <c r="J7" s="100" t="s">
        <v>189</v>
      </c>
      <c r="K7" s="100" t="s">
        <v>357</v>
      </c>
      <c r="L7" s="100" t="s">
        <v>86</v>
      </c>
      <c r="M7" s="100" t="s">
        <v>301</v>
      </c>
      <c r="N7" s="100" t="s">
        <v>302</v>
      </c>
      <c r="O7" s="53" t="s">
        <v>87</v>
      </c>
    </row>
    <row r="8" spans="2:15" ht="12.75">
      <c r="B8" s="101"/>
      <c r="C8" s="64"/>
      <c r="D8" s="64"/>
      <c r="E8" s="64"/>
      <c r="F8" s="64" t="s">
        <v>88</v>
      </c>
      <c r="G8" s="64" t="s">
        <v>222</v>
      </c>
      <c r="H8" s="64" t="s">
        <v>222</v>
      </c>
      <c r="I8" s="64" t="s">
        <v>222</v>
      </c>
      <c r="J8" s="64" t="s">
        <v>222</v>
      </c>
      <c r="K8" s="64" t="s">
        <v>222</v>
      </c>
      <c r="L8" s="64" t="s">
        <v>222</v>
      </c>
      <c r="M8" s="64" t="s">
        <v>222</v>
      </c>
      <c r="N8" s="64" t="s">
        <v>222</v>
      </c>
      <c r="O8" s="64" t="s">
        <v>222</v>
      </c>
    </row>
    <row r="9" spans="2:15" ht="12.75">
      <c r="B9" s="217" t="s">
        <v>412</v>
      </c>
      <c r="C9" s="217" t="s">
        <v>413</v>
      </c>
      <c r="D9" s="217" t="s">
        <v>184</v>
      </c>
      <c r="E9" s="217" t="s">
        <v>414</v>
      </c>
      <c r="F9" s="217">
        <v>40.997649101509566</v>
      </c>
      <c r="G9" s="217">
        <v>0</v>
      </c>
      <c r="H9" s="237">
        <v>11422743.730000002</v>
      </c>
      <c r="I9" s="237">
        <v>2839135.3500000006</v>
      </c>
      <c r="J9" s="237">
        <v>0</v>
      </c>
      <c r="K9" s="237">
        <v>0</v>
      </c>
      <c r="L9" s="255">
        <f>SUM(H9:K9)</f>
        <v>14261879.080000002</v>
      </c>
      <c r="M9" s="237">
        <v>-5238952.26</v>
      </c>
      <c r="N9" s="237">
        <v>-634656.8000000017</v>
      </c>
      <c r="O9" s="255">
        <f>SUM(L9:N9)</f>
        <v>8388270.0200000005</v>
      </c>
    </row>
    <row r="10" spans="2:15" ht="12.75">
      <c r="B10" s="217" t="s">
        <v>412</v>
      </c>
      <c r="C10" s="217" t="s">
        <v>96</v>
      </c>
      <c r="D10" s="217" t="s">
        <v>96</v>
      </c>
      <c r="E10" s="217" t="s">
        <v>414</v>
      </c>
      <c r="F10" s="217">
        <v>27.478387545227186</v>
      </c>
      <c r="G10" s="217">
        <v>0</v>
      </c>
      <c r="H10" s="237">
        <v>135060296.21835813</v>
      </c>
      <c r="I10" s="237">
        <v>115904155.03000002</v>
      </c>
      <c r="J10" s="237">
        <v>0</v>
      </c>
      <c r="K10" s="237">
        <v>-928766.69</v>
      </c>
      <c r="L10" s="255">
        <f>SUM(H10:K10)</f>
        <v>250035684.55835813</v>
      </c>
      <c r="M10" s="237">
        <v>-109769007.11421387</v>
      </c>
      <c r="N10" s="237">
        <v>-6927533.560611948</v>
      </c>
      <c r="O10" s="255">
        <f aca="true" t="shared" si="0" ref="O10:O36">SUM(L10:N10)</f>
        <v>133339143.8835323</v>
      </c>
    </row>
    <row r="11" spans="2:15" ht="12.75">
      <c r="B11" s="217" t="s">
        <v>412</v>
      </c>
      <c r="C11" s="217" t="s">
        <v>166</v>
      </c>
      <c r="D11" s="217" t="s">
        <v>166</v>
      </c>
      <c r="E11" s="217" t="s">
        <v>414</v>
      </c>
      <c r="F11" s="217">
        <v>40.70427050916219</v>
      </c>
      <c r="G11" s="217">
        <v>0</v>
      </c>
      <c r="H11" s="237">
        <v>510531607.7427609</v>
      </c>
      <c r="I11" s="237">
        <v>31826906.979999997</v>
      </c>
      <c r="J11" s="237">
        <v>0</v>
      </c>
      <c r="K11" s="237">
        <v>-179889.02</v>
      </c>
      <c r="L11" s="255">
        <f>SUM(H11:K11)</f>
        <v>542178625.7027609</v>
      </c>
      <c r="M11" s="237">
        <v>-221850512.80142158</v>
      </c>
      <c r="N11" s="237">
        <v>-14556409.348608436</v>
      </c>
      <c r="O11" s="255">
        <f t="shared" si="0"/>
        <v>305771703.5527309</v>
      </c>
    </row>
    <row r="12" spans="2:15" ht="12.75">
      <c r="B12" s="217" t="s">
        <v>412</v>
      </c>
      <c r="C12" s="217" t="s">
        <v>415</v>
      </c>
      <c r="D12" s="217" t="s">
        <v>166</v>
      </c>
      <c r="E12" s="217" t="s">
        <v>414</v>
      </c>
      <c r="F12" s="217">
        <v>0</v>
      </c>
      <c r="G12" s="217">
        <v>0</v>
      </c>
      <c r="H12" s="237">
        <v>0</v>
      </c>
      <c r="I12" s="237">
        <v>2375421.4000000013</v>
      </c>
      <c r="J12" s="237">
        <v>0</v>
      </c>
      <c r="K12" s="237">
        <v>0</v>
      </c>
      <c r="L12" s="255">
        <f>SUM(H12:K12)</f>
        <v>2375421.4000000013</v>
      </c>
      <c r="M12" s="237">
        <v>0</v>
      </c>
      <c r="N12" s="237">
        <v>0</v>
      </c>
      <c r="O12" s="255">
        <f t="shared" si="0"/>
        <v>2375421.4000000013</v>
      </c>
    </row>
    <row r="13" spans="2:15" ht="12.75">
      <c r="B13" s="217" t="s">
        <v>412</v>
      </c>
      <c r="C13" s="217" t="s">
        <v>276</v>
      </c>
      <c r="D13" s="217" t="s">
        <v>276</v>
      </c>
      <c r="E13" s="217" t="s">
        <v>414</v>
      </c>
      <c r="F13" s="217">
        <v>34.87840506193782</v>
      </c>
      <c r="G13" s="217">
        <v>0</v>
      </c>
      <c r="H13" s="237">
        <v>103343926.42141378</v>
      </c>
      <c r="I13" s="237">
        <v>11659081.764525335</v>
      </c>
      <c r="J13" s="237">
        <v>0</v>
      </c>
      <c r="K13" s="237">
        <v>-4037595.3499999996</v>
      </c>
      <c r="L13" s="255">
        <f aca="true" t="shared" si="1" ref="L13:L41">SUM(H13:K13)</f>
        <v>110965412.83593912</v>
      </c>
      <c r="M13" s="237">
        <v>-92868805.3376702</v>
      </c>
      <c r="N13" s="237">
        <v>-3388119.90469089</v>
      </c>
      <c r="O13" s="255">
        <f t="shared" si="0"/>
        <v>14708487.593578028</v>
      </c>
    </row>
    <row r="14" spans="2:15" ht="12.75">
      <c r="B14" s="217" t="s">
        <v>412</v>
      </c>
      <c r="C14" s="217" t="s">
        <v>169</v>
      </c>
      <c r="D14" s="217" t="s">
        <v>169</v>
      </c>
      <c r="E14" s="217" t="s">
        <v>414</v>
      </c>
      <c r="F14" s="217">
        <v>21.29956856611212</v>
      </c>
      <c r="G14" s="217">
        <v>0</v>
      </c>
      <c r="H14" s="237">
        <v>13249378.73641583</v>
      </c>
      <c r="I14" s="237">
        <v>5071464.250000001</v>
      </c>
      <c r="J14" s="237">
        <v>0</v>
      </c>
      <c r="K14" s="237">
        <v>0</v>
      </c>
      <c r="L14" s="255">
        <f t="shared" si="1"/>
        <v>18320842.98641583</v>
      </c>
      <c r="M14" s="237">
        <v>-9562680.626150832</v>
      </c>
      <c r="N14" s="237">
        <v>-643218.5040122308</v>
      </c>
      <c r="O14" s="255">
        <f t="shared" si="0"/>
        <v>8114943.856252767</v>
      </c>
    </row>
    <row r="15" spans="2:15" ht="12.75">
      <c r="B15" s="217" t="s">
        <v>412</v>
      </c>
      <c r="C15" s="217" t="s">
        <v>172</v>
      </c>
      <c r="D15" s="217" t="s">
        <v>172</v>
      </c>
      <c r="E15" s="217" t="s">
        <v>414</v>
      </c>
      <c r="F15" s="217">
        <v>7.200015461492273</v>
      </c>
      <c r="G15" s="217">
        <v>0</v>
      </c>
      <c r="H15" s="237">
        <v>444253.7883240735</v>
      </c>
      <c r="I15" s="237">
        <v>6190427.030000002</v>
      </c>
      <c r="J15" s="237">
        <v>0</v>
      </c>
      <c r="K15" s="237">
        <v>0</v>
      </c>
      <c r="L15" s="255">
        <f t="shared" si="1"/>
        <v>6634680.818324076</v>
      </c>
      <c r="M15" s="237">
        <v>-4766599.108494986</v>
      </c>
      <c r="N15" s="237">
        <v>-189712.80780379567</v>
      </c>
      <c r="O15" s="255">
        <f t="shared" si="0"/>
        <v>1678368.9020252945</v>
      </c>
    </row>
    <row r="16" spans="2:15" ht="12.75">
      <c r="B16" s="217" t="s">
        <v>412</v>
      </c>
      <c r="C16" s="217" t="s">
        <v>2</v>
      </c>
      <c r="D16" s="217" t="s">
        <v>2</v>
      </c>
      <c r="E16" s="217" t="s">
        <v>414</v>
      </c>
      <c r="F16" s="217">
        <v>30.84343535981017</v>
      </c>
      <c r="G16" s="217">
        <v>0</v>
      </c>
      <c r="H16" s="237">
        <v>87696.94427237283</v>
      </c>
      <c r="I16" s="237">
        <v>2170248.6399999997</v>
      </c>
      <c r="J16" s="237">
        <v>0</v>
      </c>
      <c r="K16" s="237">
        <v>0</v>
      </c>
      <c r="L16" s="255">
        <f t="shared" si="1"/>
        <v>2257945.5842723725</v>
      </c>
      <c r="M16" s="237">
        <v>-749603.1762708472</v>
      </c>
      <c r="N16" s="237">
        <v>-74356.10942736629</v>
      </c>
      <c r="O16" s="255">
        <f t="shared" si="0"/>
        <v>1433986.298574159</v>
      </c>
    </row>
    <row r="17" spans="2:15" ht="12.75">
      <c r="B17" s="217" t="s">
        <v>412</v>
      </c>
      <c r="C17" s="217" t="s">
        <v>416</v>
      </c>
      <c r="D17" s="217" t="s">
        <v>166</v>
      </c>
      <c r="E17" s="217" t="s">
        <v>414</v>
      </c>
      <c r="F17" s="217">
        <v>0</v>
      </c>
      <c r="G17" s="217">
        <v>0</v>
      </c>
      <c r="H17" s="237">
        <v>0</v>
      </c>
      <c r="I17" s="237">
        <v>0</v>
      </c>
      <c r="J17" s="237">
        <v>0</v>
      </c>
      <c r="K17" s="237">
        <v>0</v>
      </c>
      <c r="L17" s="255">
        <f t="shared" si="1"/>
        <v>0</v>
      </c>
      <c r="M17" s="237">
        <v>0</v>
      </c>
      <c r="N17" s="237">
        <v>0</v>
      </c>
      <c r="O17" s="255">
        <f t="shared" si="0"/>
        <v>0</v>
      </c>
    </row>
    <row r="18" spans="2:15" ht="12.75">
      <c r="B18" s="217" t="s">
        <v>412</v>
      </c>
      <c r="C18" s="217" t="s">
        <v>175</v>
      </c>
      <c r="D18" s="217" t="s">
        <v>175</v>
      </c>
      <c r="E18" s="217" t="s">
        <v>414</v>
      </c>
      <c r="F18" s="217">
        <v>0</v>
      </c>
      <c r="G18" s="217">
        <v>0</v>
      </c>
      <c r="H18" s="237">
        <v>13911566</v>
      </c>
      <c r="I18" s="237">
        <v>367062.1</v>
      </c>
      <c r="J18" s="237">
        <v>0</v>
      </c>
      <c r="K18" s="237">
        <v>0</v>
      </c>
      <c r="L18" s="255">
        <f t="shared" si="1"/>
        <v>14278628.1</v>
      </c>
      <c r="M18" s="237">
        <v>0</v>
      </c>
      <c r="N18" s="237">
        <v>0</v>
      </c>
      <c r="O18" s="255">
        <f t="shared" si="0"/>
        <v>14278628.1</v>
      </c>
    </row>
    <row r="19" spans="2:15" ht="12.75">
      <c r="B19" s="217"/>
      <c r="C19" s="217"/>
      <c r="D19" s="217"/>
      <c r="E19" s="217"/>
      <c r="F19" s="217"/>
      <c r="G19" s="217"/>
      <c r="H19" s="237"/>
      <c r="I19" s="237"/>
      <c r="J19" s="237"/>
      <c r="K19" s="237"/>
      <c r="L19" s="255">
        <f t="shared" si="1"/>
        <v>0</v>
      </c>
      <c r="M19" s="237"/>
      <c r="N19" s="237"/>
      <c r="O19" s="255">
        <f t="shared" si="0"/>
        <v>0</v>
      </c>
    </row>
    <row r="20" spans="2:15" ht="12.75">
      <c r="B20" s="103"/>
      <c r="C20" s="103"/>
      <c r="D20" s="103"/>
      <c r="E20" s="103"/>
      <c r="F20" s="103"/>
      <c r="G20" s="217"/>
      <c r="H20" s="237"/>
      <c r="I20" s="237"/>
      <c r="J20" s="237"/>
      <c r="K20" s="237"/>
      <c r="L20" s="255">
        <f t="shared" si="1"/>
        <v>0</v>
      </c>
      <c r="M20" s="237"/>
      <c r="N20" s="237"/>
      <c r="O20" s="255">
        <f t="shared" si="0"/>
        <v>0</v>
      </c>
    </row>
    <row r="21" spans="2:15" ht="12.75">
      <c r="B21" s="103"/>
      <c r="C21" s="103"/>
      <c r="D21" s="103"/>
      <c r="E21" s="103"/>
      <c r="F21" s="103"/>
      <c r="G21" s="217"/>
      <c r="H21" s="237"/>
      <c r="I21" s="237"/>
      <c r="J21" s="237"/>
      <c r="K21" s="237"/>
      <c r="L21" s="255">
        <f t="shared" si="1"/>
        <v>0</v>
      </c>
      <c r="M21" s="237"/>
      <c r="N21" s="237"/>
      <c r="O21" s="255">
        <f t="shared" si="0"/>
        <v>0</v>
      </c>
    </row>
    <row r="22" spans="2:15" ht="12.75">
      <c r="B22" s="103"/>
      <c r="C22" s="103"/>
      <c r="D22" s="103"/>
      <c r="E22" s="103"/>
      <c r="F22" s="103"/>
      <c r="G22" s="217"/>
      <c r="H22" s="237"/>
      <c r="I22" s="237"/>
      <c r="J22" s="237"/>
      <c r="K22" s="237"/>
      <c r="L22" s="255">
        <f t="shared" si="1"/>
        <v>0</v>
      </c>
      <c r="M22" s="237"/>
      <c r="N22" s="237"/>
      <c r="O22" s="255">
        <f t="shared" si="0"/>
        <v>0</v>
      </c>
    </row>
    <row r="23" spans="2:15" ht="12.75">
      <c r="B23" s="103"/>
      <c r="C23" s="103"/>
      <c r="D23" s="103"/>
      <c r="E23" s="103"/>
      <c r="F23" s="103"/>
      <c r="G23" s="217"/>
      <c r="H23" s="237"/>
      <c r="I23" s="237"/>
      <c r="J23" s="237"/>
      <c r="K23" s="237"/>
      <c r="L23" s="255">
        <f t="shared" si="1"/>
        <v>0</v>
      </c>
      <c r="M23" s="237"/>
      <c r="N23" s="237"/>
      <c r="O23" s="255">
        <f t="shared" si="0"/>
        <v>0</v>
      </c>
    </row>
    <row r="24" spans="2:15" ht="12.75">
      <c r="B24" s="103"/>
      <c r="C24" s="103"/>
      <c r="D24" s="103"/>
      <c r="E24" s="103"/>
      <c r="F24" s="103"/>
      <c r="G24" s="217"/>
      <c r="H24" s="237"/>
      <c r="I24" s="237"/>
      <c r="J24" s="237"/>
      <c r="K24" s="237"/>
      <c r="L24" s="255">
        <f t="shared" si="1"/>
        <v>0</v>
      </c>
      <c r="M24" s="237"/>
      <c r="N24" s="237"/>
      <c r="O24" s="255">
        <f t="shared" si="0"/>
        <v>0</v>
      </c>
    </row>
    <row r="25" spans="2:15" ht="12.75">
      <c r="B25" s="103"/>
      <c r="C25" s="103"/>
      <c r="D25" s="103"/>
      <c r="E25" s="103"/>
      <c r="F25" s="103"/>
      <c r="G25" s="217"/>
      <c r="H25" s="237"/>
      <c r="I25" s="237"/>
      <c r="J25" s="237"/>
      <c r="K25" s="237"/>
      <c r="L25" s="255">
        <f t="shared" si="1"/>
        <v>0</v>
      </c>
      <c r="M25" s="237"/>
      <c r="N25" s="237"/>
      <c r="O25" s="255">
        <f t="shared" si="0"/>
        <v>0</v>
      </c>
    </row>
    <row r="26" spans="2:15" ht="12.75">
      <c r="B26" s="103"/>
      <c r="C26" s="103"/>
      <c r="D26" s="103"/>
      <c r="E26" s="103"/>
      <c r="F26" s="103"/>
      <c r="G26" s="217"/>
      <c r="H26" s="237"/>
      <c r="I26" s="237"/>
      <c r="J26" s="237"/>
      <c r="K26" s="237"/>
      <c r="L26" s="255">
        <f t="shared" si="1"/>
        <v>0</v>
      </c>
      <c r="M26" s="237"/>
      <c r="N26" s="237"/>
      <c r="O26" s="255">
        <f t="shared" si="0"/>
        <v>0</v>
      </c>
    </row>
    <row r="27" spans="2:15" ht="12.75">
      <c r="B27" s="103"/>
      <c r="C27" s="103"/>
      <c r="D27" s="103"/>
      <c r="E27" s="103"/>
      <c r="F27" s="103"/>
      <c r="G27" s="217"/>
      <c r="H27" s="237"/>
      <c r="I27" s="237"/>
      <c r="J27" s="237"/>
      <c r="K27" s="237"/>
      <c r="L27" s="255">
        <f t="shared" si="1"/>
        <v>0</v>
      </c>
      <c r="M27" s="237"/>
      <c r="N27" s="237"/>
      <c r="O27" s="255">
        <f t="shared" si="0"/>
        <v>0</v>
      </c>
    </row>
    <row r="28" spans="2:15" ht="12.75">
      <c r="B28" s="103"/>
      <c r="C28" s="103"/>
      <c r="D28" s="103"/>
      <c r="E28" s="103"/>
      <c r="F28" s="103"/>
      <c r="G28" s="217"/>
      <c r="H28" s="237"/>
      <c r="I28" s="237"/>
      <c r="J28" s="237"/>
      <c r="K28" s="237"/>
      <c r="L28" s="255">
        <f t="shared" si="1"/>
        <v>0</v>
      </c>
      <c r="M28" s="237"/>
      <c r="N28" s="237"/>
      <c r="O28" s="255">
        <f t="shared" si="0"/>
        <v>0</v>
      </c>
    </row>
    <row r="29" spans="2:15" ht="12.75">
      <c r="B29" s="103"/>
      <c r="C29" s="103"/>
      <c r="D29" s="103"/>
      <c r="E29" s="103"/>
      <c r="F29" s="103"/>
      <c r="G29" s="217"/>
      <c r="H29" s="237"/>
      <c r="I29" s="237"/>
      <c r="J29" s="237"/>
      <c r="K29" s="237"/>
      <c r="L29" s="255">
        <f t="shared" si="1"/>
        <v>0</v>
      </c>
      <c r="M29" s="237"/>
      <c r="N29" s="237"/>
      <c r="O29" s="255">
        <f t="shared" si="0"/>
        <v>0</v>
      </c>
    </row>
    <row r="30" spans="2:15" ht="12.75">
      <c r="B30" s="103"/>
      <c r="C30" s="103"/>
      <c r="D30" s="103"/>
      <c r="E30" s="103"/>
      <c r="F30" s="103"/>
      <c r="G30" s="217"/>
      <c r="H30" s="237"/>
      <c r="I30" s="237"/>
      <c r="J30" s="237"/>
      <c r="K30" s="237"/>
      <c r="L30" s="255">
        <f t="shared" si="1"/>
        <v>0</v>
      </c>
      <c r="M30" s="237"/>
      <c r="N30" s="237"/>
      <c r="O30" s="255">
        <f t="shared" si="0"/>
        <v>0</v>
      </c>
    </row>
    <row r="31" spans="2:15" ht="12.75">
      <c r="B31" s="103"/>
      <c r="C31" s="103"/>
      <c r="D31" s="103"/>
      <c r="E31" s="103"/>
      <c r="F31" s="103"/>
      <c r="G31" s="217"/>
      <c r="H31" s="237"/>
      <c r="I31" s="237"/>
      <c r="J31" s="237"/>
      <c r="K31" s="237"/>
      <c r="L31" s="255">
        <f t="shared" si="1"/>
        <v>0</v>
      </c>
      <c r="M31" s="237"/>
      <c r="N31" s="237"/>
      <c r="O31" s="255">
        <f t="shared" si="0"/>
        <v>0</v>
      </c>
    </row>
    <row r="32" spans="2:15" ht="12.75">
      <c r="B32" s="103"/>
      <c r="C32" s="103"/>
      <c r="D32" s="103"/>
      <c r="E32" s="103"/>
      <c r="F32" s="103"/>
      <c r="G32" s="217"/>
      <c r="H32" s="237"/>
      <c r="I32" s="237"/>
      <c r="J32" s="237"/>
      <c r="K32" s="237"/>
      <c r="L32" s="255">
        <f t="shared" si="1"/>
        <v>0</v>
      </c>
      <c r="M32" s="237"/>
      <c r="N32" s="237"/>
      <c r="O32" s="255">
        <f t="shared" si="0"/>
        <v>0</v>
      </c>
    </row>
    <row r="33" spans="2:15" ht="12.75">
      <c r="B33" s="103"/>
      <c r="C33" s="103"/>
      <c r="D33" s="103"/>
      <c r="E33" s="103"/>
      <c r="F33" s="103"/>
      <c r="G33" s="217"/>
      <c r="H33" s="237"/>
      <c r="I33" s="237"/>
      <c r="J33" s="237"/>
      <c r="K33" s="237"/>
      <c r="L33" s="255">
        <f t="shared" si="1"/>
        <v>0</v>
      </c>
      <c r="M33" s="237"/>
      <c r="N33" s="237"/>
      <c r="O33" s="255">
        <f t="shared" si="0"/>
        <v>0</v>
      </c>
    </row>
    <row r="34" spans="2:15" ht="12.75">
      <c r="B34" s="103"/>
      <c r="C34" s="103"/>
      <c r="D34" s="103"/>
      <c r="E34" s="103"/>
      <c r="F34" s="103"/>
      <c r="G34" s="217"/>
      <c r="H34" s="237"/>
      <c r="I34" s="237"/>
      <c r="J34" s="237"/>
      <c r="K34" s="237"/>
      <c r="L34" s="255">
        <f t="shared" si="1"/>
        <v>0</v>
      </c>
      <c r="M34" s="237"/>
      <c r="N34" s="237"/>
      <c r="O34" s="255">
        <f t="shared" si="0"/>
        <v>0</v>
      </c>
    </row>
    <row r="35" spans="2:15" ht="12.75">
      <c r="B35" s="103"/>
      <c r="C35" s="103"/>
      <c r="D35" s="103"/>
      <c r="E35" s="103"/>
      <c r="F35" s="103"/>
      <c r="G35" s="217"/>
      <c r="H35" s="237"/>
      <c r="I35" s="237"/>
      <c r="J35" s="237"/>
      <c r="K35" s="237"/>
      <c r="L35" s="255">
        <f t="shared" si="1"/>
        <v>0</v>
      </c>
      <c r="M35" s="237"/>
      <c r="N35" s="237"/>
      <c r="O35" s="255">
        <f t="shared" si="0"/>
        <v>0</v>
      </c>
    </row>
    <row r="36" spans="2:15" ht="12.75">
      <c r="B36" s="103"/>
      <c r="C36" s="103"/>
      <c r="D36" s="103"/>
      <c r="E36" s="103"/>
      <c r="F36" s="103"/>
      <c r="G36" s="217"/>
      <c r="H36" s="237"/>
      <c r="I36" s="237"/>
      <c r="J36" s="237"/>
      <c r="K36" s="237"/>
      <c r="L36" s="255">
        <f t="shared" si="1"/>
        <v>0</v>
      </c>
      <c r="M36" s="237"/>
      <c r="N36" s="237"/>
      <c r="O36" s="255">
        <f t="shared" si="0"/>
        <v>0</v>
      </c>
    </row>
    <row r="37" spans="2:15" ht="12.75">
      <c r="B37" s="103"/>
      <c r="C37" s="103"/>
      <c r="D37" s="103"/>
      <c r="E37" s="103"/>
      <c r="F37" s="103"/>
      <c r="G37" s="217"/>
      <c r="H37" s="237"/>
      <c r="I37" s="237"/>
      <c r="J37" s="237"/>
      <c r="K37" s="237"/>
      <c r="L37" s="255">
        <f t="shared" si="1"/>
        <v>0</v>
      </c>
      <c r="M37" s="237"/>
      <c r="N37" s="237"/>
      <c r="O37" s="255">
        <f aca="true" t="shared" si="2" ref="O37:O52">SUM(L37:N37)</f>
        <v>0</v>
      </c>
    </row>
    <row r="38" spans="2:15" ht="12.75">
      <c r="B38" s="103"/>
      <c r="C38" s="103"/>
      <c r="D38" s="103"/>
      <c r="E38" s="103"/>
      <c r="F38" s="103"/>
      <c r="G38" s="217"/>
      <c r="H38" s="237"/>
      <c r="I38" s="237"/>
      <c r="J38" s="237"/>
      <c r="K38" s="237"/>
      <c r="L38" s="255">
        <f t="shared" si="1"/>
        <v>0</v>
      </c>
      <c r="M38" s="237"/>
      <c r="N38" s="237"/>
      <c r="O38" s="255">
        <f t="shared" si="2"/>
        <v>0</v>
      </c>
    </row>
    <row r="39" spans="2:15" ht="12.75">
      <c r="B39" s="103"/>
      <c r="C39" s="103"/>
      <c r="D39" s="103"/>
      <c r="E39" s="103"/>
      <c r="F39" s="103"/>
      <c r="G39" s="217"/>
      <c r="H39" s="237"/>
      <c r="I39" s="237"/>
      <c r="J39" s="237"/>
      <c r="K39" s="237"/>
      <c r="L39" s="255">
        <f t="shared" si="1"/>
        <v>0</v>
      </c>
      <c r="M39" s="237"/>
      <c r="N39" s="237"/>
      <c r="O39" s="255">
        <f t="shared" si="2"/>
        <v>0</v>
      </c>
    </row>
    <row r="40" spans="2:15" ht="12.75">
      <c r="B40" s="103"/>
      <c r="C40" s="103"/>
      <c r="D40" s="103"/>
      <c r="E40" s="103"/>
      <c r="F40" s="103"/>
      <c r="G40" s="217"/>
      <c r="H40" s="237"/>
      <c r="I40" s="237"/>
      <c r="J40" s="237"/>
      <c r="K40" s="237"/>
      <c r="L40" s="255">
        <f t="shared" si="1"/>
        <v>0</v>
      </c>
      <c r="M40" s="237"/>
      <c r="N40" s="237"/>
      <c r="O40" s="255">
        <f t="shared" si="2"/>
        <v>0</v>
      </c>
    </row>
    <row r="41" spans="2:15" ht="12.75">
      <c r="B41" s="103"/>
      <c r="C41" s="103"/>
      <c r="D41" s="103"/>
      <c r="E41" s="103"/>
      <c r="F41" s="103"/>
      <c r="G41" s="217"/>
      <c r="H41" s="237"/>
      <c r="I41" s="237"/>
      <c r="J41" s="237"/>
      <c r="K41" s="237"/>
      <c r="L41" s="255">
        <f t="shared" si="1"/>
        <v>0</v>
      </c>
      <c r="M41" s="237"/>
      <c r="N41" s="237"/>
      <c r="O41" s="255">
        <f t="shared" si="2"/>
        <v>0</v>
      </c>
    </row>
    <row r="42" spans="2:15" ht="12.75">
      <c r="B42" s="103"/>
      <c r="C42" s="103"/>
      <c r="D42" s="103"/>
      <c r="E42" s="103"/>
      <c r="F42" s="103"/>
      <c r="G42" s="217"/>
      <c r="H42" s="237"/>
      <c r="I42" s="237"/>
      <c r="J42" s="237"/>
      <c r="K42" s="237"/>
      <c r="L42" s="255">
        <f aca="true" t="shared" si="3" ref="L42:L52">SUM(H42:K42)</f>
        <v>0</v>
      </c>
      <c r="M42" s="237"/>
      <c r="N42" s="237"/>
      <c r="O42" s="255">
        <f t="shared" si="2"/>
        <v>0</v>
      </c>
    </row>
    <row r="43" spans="2:15" ht="12.75">
      <c r="B43" s="103"/>
      <c r="C43" s="103"/>
      <c r="D43" s="103"/>
      <c r="E43" s="103"/>
      <c r="F43" s="103"/>
      <c r="G43" s="217"/>
      <c r="H43" s="237"/>
      <c r="I43" s="237"/>
      <c r="J43" s="237"/>
      <c r="K43" s="237"/>
      <c r="L43" s="255">
        <f t="shared" si="3"/>
        <v>0</v>
      </c>
      <c r="M43" s="237"/>
      <c r="N43" s="237"/>
      <c r="O43" s="255">
        <f t="shared" si="2"/>
        <v>0</v>
      </c>
    </row>
    <row r="44" spans="2:15" ht="12.75">
      <c r="B44" s="103"/>
      <c r="C44" s="103"/>
      <c r="D44" s="103"/>
      <c r="E44" s="103"/>
      <c r="F44" s="103"/>
      <c r="G44" s="217"/>
      <c r="H44" s="237"/>
      <c r="I44" s="237"/>
      <c r="J44" s="237"/>
      <c r="K44" s="237"/>
      <c r="L44" s="255">
        <f t="shared" si="3"/>
        <v>0</v>
      </c>
      <c r="M44" s="237"/>
      <c r="N44" s="237"/>
      <c r="O44" s="255">
        <f t="shared" si="2"/>
        <v>0</v>
      </c>
    </row>
    <row r="45" spans="2:15" ht="12.75">
      <c r="B45" s="103"/>
      <c r="C45" s="103"/>
      <c r="D45" s="103"/>
      <c r="E45" s="103"/>
      <c r="F45" s="103"/>
      <c r="G45" s="217"/>
      <c r="H45" s="237"/>
      <c r="I45" s="237"/>
      <c r="J45" s="237"/>
      <c r="K45" s="237"/>
      <c r="L45" s="255">
        <f t="shared" si="3"/>
        <v>0</v>
      </c>
      <c r="M45" s="237"/>
      <c r="N45" s="237"/>
      <c r="O45" s="255">
        <f t="shared" si="2"/>
        <v>0</v>
      </c>
    </row>
    <row r="46" spans="2:15" ht="12.75">
      <c r="B46" s="103"/>
      <c r="C46" s="103"/>
      <c r="D46" s="103"/>
      <c r="E46" s="103"/>
      <c r="F46" s="103"/>
      <c r="G46" s="217"/>
      <c r="H46" s="237"/>
      <c r="I46" s="237"/>
      <c r="J46" s="237"/>
      <c r="K46" s="237"/>
      <c r="L46" s="255">
        <f t="shared" si="3"/>
        <v>0</v>
      </c>
      <c r="M46" s="237"/>
      <c r="N46" s="237"/>
      <c r="O46" s="255">
        <f t="shared" si="2"/>
        <v>0</v>
      </c>
    </row>
    <row r="47" spans="2:15" ht="12.75">
      <c r="B47" s="103"/>
      <c r="C47" s="103"/>
      <c r="D47" s="103"/>
      <c r="E47" s="103"/>
      <c r="F47" s="103"/>
      <c r="G47" s="217"/>
      <c r="H47" s="237"/>
      <c r="I47" s="237"/>
      <c r="J47" s="237"/>
      <c r="K47" s="237"/>
      <c r="L47" s="255">
        <f t="shared" si="3"/>
        <v>0</v>
      </c>
      <c r="M47" s="237"/>
      <c r="N47" s="237"/>
      <c r="O47" s="255">
        <f t="shared" si="2"/>
        <v>0</v>
      </c>
    </row>
    <row r="48" spans="2:15" ht="12.75">
      <c r="B48" s="103"/>
      <c r="C48" s="103"/>
      <c r="D48" s="103"/>
      <c r="E48" s="103"/>
      <c r="F48" s="103"/>
      <c r="G48" s="217"/>
      <c r="H48" s="237"/>
      <c r="I48" s="237"/>
      <c r="J48" s="237"/>
      <c r="K48" s="237"/>
      <c r="L48" s="255">
        <f t="shared" si="3"/>
        <v>0</v>
      </c>
      <c r="M48" s="237"/>
      <c r="N48" s="237"/>
      <c r="O48" s="255">
        <f t="shared" si="2"/>
        <v>0</v>
      </c>
    </row>
    <row r="49" spans="2:15" ht="12.75">
      <c r="B49" s="103"/>
      <c r="C49" s="103"/>
      <c r="D49" s="103"/>
      <c r="E49" s="103"/>
      <c r="F49" s="103"/>
      <c r="G49" s="217"/>
      <c r="H49" s="237"/>
      <c r="I49" s="237"/>
      <c r="J49" s="237"/>
      <c r="K49" s="237"/>
      <c r="L49" s="255">
        <f t="shared" si="3"/>
        <v>0</v>
      </c>
      <c r="M49" s="237"/>
      <c r="N49" s="237"/>
      <c r="O49" s="255">
        <f t="shared" si="2"/>
        <v>0</v>
      </c>
    </row>
    <row r="50" spans="2:15" ht="12.75">
      <c r="B50" s="103"/>
      <c r="C50" s="103"/>
      <c r="D50" s="103"/>
      <c r="E50" s="103"/>
      <c r="F50" s="103"/>
      <c r="G50" s="217"/>
      <c r="H50" s="237"/>
      <c r="I50" s="237"/>
      <c r="J50" s="237"/>
      <c r="K50" s="237"/>
      <c r="L50" s="255">
        <f t="shared" si="3"/>
        <v>0</v>
      </c>
      <c r="M50" s="237"/>
      <c r="N50" s="237"/>
      <c r="O50" s="255">
        <f t="shared" si="2"/>
        <v>0</v>
      </c>
    </row>
    <row r="51" spans="2:15" ht="12.75">
      <c r="B51" s="103"/>
      <c r="C51" s="103"/>
      <c r="D51" s="103"/>
      <c r="E51" s="103"/>
      <c r="F51" s="103"/>
      <c r="G51" s="217"/>
      <c r="H51" s="237"/>
      <c r="I51" s="237"/>
      <c r="J51" s="237"/>
      <c r="K51" s="237"/>
      <c r="L51" s="255">
        <f t="shared" si="3"/>
        <v>0</v>
      </c>
      <c r="M51" s="237"/>
      <c r="N51" s="237"/>
      <c r="O51" s="255">
        <f t="shared" si="2"/>
        <v>0</v>
      </c>
    </row>
    <row r="52" spans="2:15" ht="12.75">
      <c r="B52" s="103"/>
      <c r="C52" s="103"/>
      <c r="D52" s="103"/>
      <c r="E52" s="103"/>
      <c r="F52" s="103"/>
      <c r="G52" s="217"/>
      <c r="H52" s="237"/>
      <c r="I52" s="237"/>
      <c r="J52" s="237"/>
      <c r="K52" s="237"/>
      <c r="L52" s="255">
        <f t="shared" si="3"/>
        <v>0</v>
      </c>
      <c r="M52" s="237"/>
      <c r="N52" s="237"/>
      <c r="O52" s="255">
        <f t="shared" si="2"/>
        <v>0</v>
      </c>
    </row>
    <row r="53" spans="2:15" ht="12.75">
      <c r="B53" s="105"/>
      <c r="C53" s="104"/>
      <c r="D53" s="104" t="s">
        <v>89</v>
      </c>
      <c r="E53" s="107"/>
      <c r="F53" s="107"/>
      <c r="G53" s="219"/>
      <c r="H53" s="238">
        <f aca="true" t="shared" si="4" ref="H53:O53">SUM(H9:H52)</f>
        <v>788051469.5815451</v>
      </c>
      <c r="I53" s="238">
        <f t="shared" si="4"/>
        <v>178403902.54452533</v>
      </c>
      <c r="J53" s="238">
        <f t="shared" si="4"/>
        <v>0</v>
      </c>
      <c r="K53" s="238">
        <f t="shared" si="4"/>
        <v>-5146251.06</v>
      </c>
      <c r="L53" s="238">
        <f t="shared" si="4"/>
        <v>961309121.0660706</v>
      </c>
      <c r="M53" s="238">
        <f t="shared" si="4"/>
        <v>-444806160.42422235</v>
      </c>
      <c r="N53" s="238">
        <f t="shared" si="4"/>
        <v>-26414007.03515467</v>
      </c>
      <c r="O53" s="238">
        <f t="shared" si="4"/>
        <v>490088953.60669345</v>
      </c>
    </row>
    <row r="56" ht="15.75">
      <c r="B56" s="98" t="s">
        <v>342</v>
      </c>
    </row>
    <row r="58" spans="2:14" ht="46.5" customHeight="1">
      <c r="B58" s="99" t="s">
        <v>265</v>
      </c>
      <c r="C58" s="100" t="s">
        <v>20</v>
      </c>
      <c r="D58" s="100" t="s">
        <v>0</v>
      </c>
      <c r="E58" s="100" t="s">
        <v>82</v>
      </c>
      <c r="F58" s="100" t="s">
        <v>83</v>
      </c>
      <c r="G58" s="100" t="s">
        <v>179</v>
      </c>
      <c r="H58" s="100" t="s">
        <v>85</v>
      </c>
      <c r="I58" s="100" t="s">
        <v>189</v>
      </c>
      <c r="J58" s="100" t="s">
        <v>357</v>
      </c>
      <c r="K58" s="100" t="s">
        <v>86</v>
      </c>
      <c r="L58" s="100" t="s">
        <v>301</v>
      </c>
      <c r="M58" s="100" t="s">
        <v>302</v>
      </c>
      <c r="N58" s="53" t="s">
        <v>87</v>
      </c>
    </row>
    <row r="59" spans="2:14" ht="12.75">
      <c r="B59" s="101"/>
      <c r="C59" s="64"/>
      <c r="D59" s="64"/>
      <c r="E59" s="64"/>
      <c r="F59" s="64" t="s">
        <v>88</v>
      </c>
      <c r="G59" s="64" t="s">
        <v>222</v>
      </c>
      <c r="H59" s="64" t="s">
        <v>222</v>
      </c>
      <c r="I59" s="64" t="s">
        <v>222</v>
      </c>
      <c r="J59" s="64" t="s">
        <v>222</v>
      </c>
      <c r="K59" s="64" t="s">
        <v>222</v>
      </c>
      <c r="L59" s="64" t="s">
        <v>222</v>
      </c>
      <c r="M59" s="64" t="s">
        <v>222</v>
      </c>
      <c r="N59" s="64" t="s">
        <v>222</v>
      </c>
    </row>
    <row r="60" spans="2:14" ht="12.75">
      <c r="B60" s="103" t="s">
        <v>417</v>
      </c>
      <c r="C60" s="103" t="s">
        <v>139</v>
      </c>
      <c r="D60" s="103" t="s">
        <v>418</v>
      </c>
      <c r="E60" s="103" t="s">
        <v>414</v>
      </c>
      <c r="F60" s="103">
        <v>5.864571621738021</v>
      </c>
      <c r="G60" s="237">
        <v>167817.85</v>
      </c>
      <c r="H60" s="237">
        <v>15769431.879999988</v>
      </c>
      <c r="I60" s="237">
        <v>0</v>
      </c>
      <c r="J60" s="237">
        <v>-78073.85</v>
      </c>
      <c r="K60" s="255">
        <f>SUM(G60:J60)</f>
        <v>15859175.879999988</v>
      </c>
      <c r="L60" s="237">
        <v>-9456727.670000002</v>
      </c>
      <c r="M60" s="237">
        <v>-967813.6799999978</v>
      </c>
      <c r="N60" s="255">
        <f aca="true" t="shared" si="5" ref="N60:N77">SUM(K60:M60)</f>
        <v>5434634.529999988</v>
      </c>
    </row>
    <row r="61" spans="2:14" ht="12.75">
      <c r="B61" s="103"/>
      <c r="C61" s="103"/>
      <c r="D61" s="103"/>
      <c r="E61" s="103"/>
      <c r="F61" s="103"/>
      <c r="G61" s="256"/>
      <c r="H61" s="256"/>
      <c r="I61" s="256"/>
      <c r="J61" s="256"/>
      <c r="K61" s="255">
        <f>SUM(G61:J61)</f>
        <v>0</v>
      </c>
      <c r="L61" s="257"/>
      <c r="M61" s="256"/>
      <c r="N61" s="236">
        <f t="shared" si="5"/>
        <v>0</v>
      </c>
    </row>
    <row r="62" spans="2:14" ht="12.75">
      <c r="B62" s="103"/>
      <c r="C62" s="103"/>
      <c r="D62" s="103"/>
      <c r="E62" s="103"/>
      <c r="F62" s="103"/>
      <c r="G62" s="256"/>
      <c r="H62" s="256"/>
      <c r="I62" s="256"/>
      <c r="J62" s="256"/>
      <c r="K62" s="255">
        <f aca="true" t="shared" si="6" ref="K62:K76">SUM(G62:J62)</f>
        <v>0</v>
      </c>
      <c r="L62" s="257"/>
      <c r="M62" s="256"/>
      <c r="N62" s="236">
        <f t="shared" si="5"/>
        <v>0</v>
      </c>
    </row>
    <row r="63" spans="2:14" ht="12.75">
      <c r="B63" s="103"/>
      <c r="C63" s="103"/>
      <c r="D63" s="103"/>
      <c r="E63" s="103"/>
      <c r="F63" s="103"/>
      <c r="G63" s="256"/>
      <c r="H63" s="256"/>
      <c r="I63" s="256"/>
      <c r="J63" s="256"/>
      <c r="K63" s="255">
        <f t="shared" si="6"/>
        <v>0</v>
      </c>
      <c r="L63" s="257"/>
      <c r="M63" s="256"/>
      <c r="N63" s="236">
        <f t="shared" si="5"/>
        <v>0</v>
      </c>
    </row>
    <row r="64" spans="2:14" ht="12.75">
      <c r="B64" s="103"/>
      <c r="C64" s="103"/>
      <c r="D64" s="103"/>
      <c r="E64" s="103"/>
      <c r="F64" s="103"/>
      <c r="G64" s="256"/>
      <c r="H64" s="256"/>
      <c r="I64" s="256"/>
      <c r="J64" s="256"/>
      <c r="K64" s="255">
        <f t="shared" si="6"/>
        <v>0</v>
      </c>
      <c r="L64" s="257"/>
      <c r="M64" s="256"/>
      <c r="N64" s="236">
        <f t="shared" si="5"/>
        <v>0</v>
      </c>
    </row>
    <row r="65" spans="2:14" ht="12.75">
      <c r="B65" s="103"/>
      <c r="C65" s="103"/>
      <c r="D65" s="103"/>
      <c r="E65" s="103"/>
      <c r="F65" s="103"/>
      <c r="G65" s="256"/>
      <c r="H65" s="256"/>
      <c r="I65" s="256"/>
      <c r="J65" s="256"/>
      <c r="K65" s="255">
        <f t="shared" si="6"/>
        <v>0</v>
      </c>
      <c r="L65" s="257"/>
      <c r="M65" s="256"/>
      <c r="N65" s="236">
        <f t="shared" si="5"/>
        <v>0</v>
      </c>
    </row>
    <row r="66" spans="2:14" ht="12.75">
      <c r="B66" s="103"/>
      <c r="C66" s="103"/>
      <c r="D66" s="103"/>
      <c r="E66" s="103"/>
      <c r="F66" s="103"/>
      <c r="G66" s="256"/>
      <c r="H66" s="256"/>
      <c r="I66" s="256"/>
      <c r="J66" s="256"/>
      <c r="K66" s="255">
        <f t="shared" si="6"/>
        <v>0</v>
      </c>
      <c r="L66" s="257"/>
      <c r="M66" s="256"/>
      <c r="N66" s="236">
        <f t="shared" si="5"/>
        <v>0</v>
      </c>
    </row>
    <row r="67" spans="2:14" ht="12.75">
      <c r="B67" s="103"/>
      <c r="C67" s="103"/>
      <c r="D67" s="103"/>
      <c r="E67" s="103"/>
      <c r="F67" s="103"/>
      <c r="G67" s="256"/>
      <c r="H67" s="256"/>
      <c r="I67" s="256"/>
      <c r="J67" s="256"/>
      <c r="K67" s="255">
        <f t="shared" si="6"/>
        <v>0</v>
      </c>
      <c r="L67" s="257"/>
      <c r="M67" s="256"/>
      <c r="N67" s="236">
        <f t="shared" si="5"/>
        <v>0</v>
      </c>
    </row>
    <row r="68" spans="2:14" ht="12.75">
      <c r="B68" s="103"/>
      <c r="C68" s="103"/>
      <c r="D68" s="103"/>
      <c r="E68" s="103"/>
      <c r="F68" s="103"/>
      <c r="G68" s="256"/>
      <c r="H68" s="256"/>
      <c r="I68" s="256"/>
      <c r="J68" s="256"/>
      <c r="K68" s="255">
        <f t="shared" si="6"/>
        <v>0</v>
      </c>
      <c r="L68" s="257"/>
      <c r="M68" s="256"/>
      <c r="N68" s="236">
        <f t="shared" si="5"/>
        <v>0</v>
      </c>
    </row>
    <row r="69" spans="2:14" ht="12.75">
      <c r="B69" s="103"/>
      <c r="C69" s="103"/>
      <c r="D69" s="103"/>
      <c r="E69" s="103"/>
      <c r="F69" s="103"/>
      <c r="G69" s="256"/>
      <c r="H69" s="256"/>
      <c r="I69" s="256"/>
      <c r="J69" s="256"/>
      <c r="K69" s="255">
        <f t="shared" si="6"/>
        <v>0</v>
      </c>
      <c r="L69" s="257"/>
      <c r="M69" s="256"/>
      <c r="N69" s="236">
        <f t="shared" si="5"/>
        <v>0</v>
      </c>
    </row>
    <row r="70" spans="2:14" ht="12.75">
      <c r="B70" s="103"/>
      <c r="C70" s="103"/>
      <c r="D70" s="103"/>
      <c r="E70" s="103"/>
      <c r="F70" s="103"/>
      <c r="G70" s="256"/>
      <c r="H70" s="256"/>
      <c r="I70" s="256"/>
      <c r="J70" s="256"/>
      <c r="K70" s="255">
        <f t="shared" si="6"/>
        <v>0</v>
      </c>
      <c r="L70" s="257"/>
      <c r="M70" s="256"/>
      <c r="N70" s="236">
        <f t="shared" si="5"/>
        <v>0</v>
      </c>
    </row>
    <row r="71" spans="2:14" ht="12.75">
      <c r="B71" s="103"/>
      <c r="C71" s="103"/>
      <c r="D71" s="103"/>
      <c r="E71" s="103"/>
      <c r="F71" s="103"/>
      <c r="G71" s="256"/>
      <c r="H71" s="256"/>
      <c r="I71" s="256"/>
      <c r="J71" s="256"/>
      <c r="K71" s="255">
        <f t="shared" si="6"/>
        <v>0</v>
      </c>
      <c r="L71" s="257"/>
      <c r="M71" s="256"/>
      <c r="N71" s="236">
        <f t="shared" si="5"/>
        <v>0</v>
      </c>
    </row>
    <row r="72" spans="2:14" ht="12.75">
      <c r="B72" s="103"/>
      <c r="C72" s="103"/>
      <c r="D72" s="103"/>
      <c r="E72" s="103"/>
      <c r="F72" s="103"/>
      <c r="G72" s="256"/>
      <c r="H72" s="256"/>
      <c r="I72" s="256"/>
      <c r="J72" s="256"/>
      <c r="K72" s="255">
        <f t="shared" si="6"/>
        <v>0</v>
      </c>
      <c r="L72" s="257"/>
      <c r="M72" s="256"/>
      <c r="N72" s="236">
        <f t="shared" si="5"/>
        <v>0</v>
      </c>
    </row>
    <row r="73" spans="2:14" ht="12.75">
      <c r="B73" s="103"/>
      <c r="C73" s="103"/>
      <c r="D73" s="103"/>
      <c r="E73" s="103"/>
      <c r="F73" s="103"/>
      <c r="G73" s="256"/>
      <c r="H73" s="256"/>
      <c r="I73" s="256"/>
      <c r="J73" s="256"/>
      <c r="K73" s="255">
        <f t="shared" si="6"/>
        <v>0</v>
      </c>
      <c r="L73" s="257"/>
      <c r="M73" s="256"/>
      <c r="N73" s="236">
        <f t="shared" si="5"/>
        <v>0</v>
      </c>
    </row>
    <row r="74" spans="2:14" ht="12.75">
      <c r="B74" s="103"/>
      <c r="C74" s="103"/>
      <c r="D74" s="103"/>
      <c r="E74" s="103"/>
      <c r="F74" s="103"/>
      <c r="G74" s="256"/>
      <c r="H74" s="256"/>
      <c r="I74" s="256"/>
      <c r="J74" s="256"/>
      <c r="K74" s="255">
        <f t="shared" si="6"/>
        <v>0</v>
      </c>
      <c r="L74" s="257"/>
      <c r="M74" s="256"/>
      <c r="N74" s="236">
        <f t="shared" si="5"/>
        <v>0</v>
      </c>
    </row>
    <row r="75" spans="2:14" ht="12.75">
      <c r="B75" s="103"/>
      <c r="C75" s="103"/>
      <c r="D75" s="103"/>
      <c r="E75" s="103"/>
      <c r="F75" s="103"/>
      <c r="G75" s="256"/>
      <c r="H75" s="256"/>
      <c r="I75" s="256"/>
      <c r="J75" s="256"/>
      <c r="K75" s="255">
        <f t="shared" si="6"/>
        <v>0</v>
      </c>
      <c r="L75" s="257"/>
      <c r="M75" s="256"/>
      <c r="N75" s="236">
        <f t="shared" si="5"/>
        <v>0</v>
      </c>
    </row>
    <row r="76" spans="2:14" ht="12.75">
      <c r="B76" s="103"/>
      <c r="C76" s="103"/>
      <c r="D76" s="103"/>
      <c r="E76" s="103"/>
      <c r="F76" s="103"/>
      <c r="G76" s="256"/>
      <c r="H76" s="256"/>
      <c r="I76" s="256"/>
      <c r="J76" s="256"/>
      <c r="K76" s="255">
        <f t="shared" si="6"/>
        <v>0</v>
      </c>
      <c r="L76" s="257"/>
      <c r="M76" s="256"/>
      <c r="N76" s="236">
        <f t="shared" si="5"/>
        <v>0</v>
      </c>
    </row>
    <row r="77" spans="2:14" ht="12.75">
      <c r="B77" s="103"/>
      <c r="C77" s="103"/>
      <c r="D77" s="103"/>
      <c r="E77" s="103"/>
      <c r="F77" s="103"/>
      <c r="G77" s="256"/>
      <c r="H77" s="256"/>
      <c r="I77" s="256"/>
      <c r="J77" s="256"/>
      <c r="K77" s="255">
        <f>SUM(G77:J77)</f>
        <v>0</v>
      </c>
      <c r="L77" s="257"/>
      <c r="M77" s="256"/>
      <c r="N77" s="236">
        <f t="shared" si="5"/>
        <v>0</v>
      </c>
    </row>
    <row r="78" spans="2:14" ht="12.75">
      <c r="B78" s="105"/>
      <c r="C78" s="104"/>
      <c r="D78" s="104" t="s">
        <v>27</v>
      </c>
      <c r="E78" s="120"/>
      <c r="F78" s="120"/>
      <c r="G78" s="238">
        <f aca="true" t="shared" si="7" ref="G78:N78">SUM(G60:G77)</f>
        <v>167817.85</v>
      </c>
      <c r="H78" s="238">
        <f t="shared" si="7"/>
        <v>15769431.879999988</v>
      </c>
      <c r="I78" s="238">
        <f t="shared" si="7"/>
        <v>0</v>
      </c>
      <c r="J78" s="238">
        <f t="shared" si="7"/>
        <v>-78073.85</v>
      </c>
      <c r="K78" s="238">
        <f t="shared" si="7"/>
        <v>15859175.879999988</v>
      </c>
      <c r="L78" s="238">
        <f t="shared" si="7"/>
        <v>-9456727.670000002</v>
      </c>
      <c r="M78" s="238">
        <f t="shared" si="7"/>
        <v>-967813.6799999978</v>
      </c>
      <c r="N78" s="238">
        <f t="shared" si="7"/>
        <v>5434634.529999988</v>
      </c>
    </row>
  </sheetData>
  <sheetProtection/>
  <mergeCells count="1">
    <mergeCell ref="I5:K5"/>
  </mergeCells>
  <dataValidations count="2">
    <dataValidation type="list" allowBlank="1" showInputMessage="1" showErrorMessage="1" sqref="D61:D77">
      <formula1>"Property plant and equipment, Shared leased assets, Inventories,Deferred tax assets,Other assets"</formula1>
    </dataValidation>
    <dataValidation type="list" showInputMessage="1" showErrorMessage="1" sqref="D20:D52">
      <formula1>"Pipelines,Compressors,City Gates,supply regulators and valve stations, Metering, Odourant plants,SCADA (Communications),Buildings,Land and easements,Other depreciable pipeline assets,Leased assets"</formula1>
    </dataValidation>
  </dataValidations>
  <printOptions/>
  <pageMargins left="0.75" right="0.75" top="1" bottom="1" header="0.5" footer="0.5"/>
  <pageSetup horizontalDpi="600" verticalDpi="600" orientation="landscape" paperSize="9" scale="27"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139</v>
      </c>
      <c r="C1" s="86"/>
      <c r="D1" s="42"/>
      <c r="E1" s="42"/>
      <c r="F1" s="42"/>
      <c r="G1" s="42"/>
    </row>
    <row r="2" spans="2:7" ht="20.25">
      <c r="B2" s="163" t="str">
        <f>Tradingname</f>
        <v>Eastern Gas Pipeline</v>
      </c>
      <c r="C2" s="164"/>
      <c r="D2" s="86"/>
      <c r="E2" s="86"/>
      <c r="G2" s="86"/>
    </row>
    <row r="3" spans="2:3" ht="17.25" customHeight="1">
      <c r="B3" s="165" t="s">
        <v>220</v>
      </c>
      <c r="C3" s="166">
        <f>Yearending</f>
        <v>44196</v>
      </c>
    </row>
    <row r="5" spans="2:7" ht="15.75">
      <c r="B5" s="89" t="s">
        <v>256</v>
      </c>
      <c r="C5" s="87"/>
      <c r="D5" s="87"/>
      <c r="E5" s="87"/>
      <c r="F5" s="88"/>
      <c r="G5" s="87"/>
    </row>
    <row r="6" spans="2:7" ht="15.75">
      <c r="B6" s="89"/>
      <c r="C6" s="87"/>
      <c r="D6" s="87"/>
      <c r="E6" s="87"/>
      <c r="F6" s="88"/>
      <c r="G6" s="87"/>
    </row>
    <row r="7" spans="2:7" ht="40.5" customHeight="1">
      <c r="B7" s="90" t="s">
        <v>265</v>
      </c>
      <c r="C7" s="90" t="s">
        <v>208</v>
      </c>
      <c r="D7" s="90" t="s">
        <v>209</v>
      </c>
      <c r="E7" s="91" t="s">
        <v>210</v>
      </c>
      <c r="F7" s="91" t="s">
        <v>80</v>
      </c>
      <c r="G7" s="91" t="s">
        <v>159</v>
      </c>
    </row>
    <row r="8" spans="2:7" ht="12.75">
      <c r="B8" s="92"/>
      <c r="C8" s="92"/>
      <c r="D8" s="114"/>
      <c r="E8" s="64" t="s">
        <v>222</v>
      </c>
      <c r="F8" s="64"/>
      <c r="G8" s="64" t="s">
        <v>222</v>
      </c>
    </row>
    <row r="9" spans="2:7" ht="12.75">
      <c r="B9" s="175" t="s">
        <v>394</v>
      </c>
      <c r="C9" s="175" t="s">
        <v>419</v>
      </c>
      <c r="D9" s="175" t="s">
        <v>420</v>
      </c>
      <c r="E9" s="220">
        <v>17273180.13</v>
      </c>
      <c r="F9" s="214">
        <v>0.09399141488603231</v>
      </c>
      <c r="G9" s="218">
        <f aca="true" t="shared" si="0" ref="G9:G40">E9*F9</f>
        <v>1623530.6399999994</v>
      </c>
    </row>
    <row r="10" spans="2:7" ht="12.75">
      <c r="B10" s="175" t="s">
        <v>394</v>
      </c>
      <c r="C10" s="175" t="s">
        <v>421</v>
      </c>
      <c r="D10" s="175" t="s">
        <v>420</v>
      </c>
      <c r="E10" s="220">
        <v>4495655.1899999995</v>
      </c>
      <c r="F10" s="214">
        <v>0.06479596581338348</v>
      </c>
      <c r="G10" s="218">
        <f t="shared" si="0"/>
        <v>291300.32</v>
      </c>
    </row>
    <row r="11" spans="2:7" ht="12.75">
      <c r="B11" s="175"/>
      <c r="C11" s="175"/>
      <c r="D11" s="175"/>
      <c r="E11" s="95"/>
      <c r="F11" s="171"/>
      <c r="G11" s="121">
        <f t="shared" si="0"/>
        <v>0</v>
      </c>
    </row>
    <row r="12" spans="2:7" ht="12.75">
      <c r="B12" s="175"/>
      <c r="C12" s="175"/>
      <c r="D12" s="175"/>
      <c r="E12" s="95"/>
      <c r="F12" s="171"/>
      <c r="G12" s="121">
        <f t="shared" si="0"/>
        <v>0</v>
      </c>
    </row>
    <row r="13" spans="2:7" ht="12.75">
      <c r="B13" s="175"/>
      <c r="C13" s="175"/>
      <c r="D13" s="175"/>
      <c r="E13" s="95"/>
      <c r="F13" s="171"/>
      <c r="G13" s="121">
        <f t="shared" si="0"/>
        <v>0</v>
      </c>
    </row>
    <row r="14" spans="2:7" ht="12.75">
      <c r="B14" s="175"/>
      <c r="C14" s="175"/>
      <c r="D14" s="175"/>
      <c r="E14" s="95"/>
      <c r="F14" s="171"/>
      <c r="G14" s="121">
        <f t="shared" si="0"/>
        <v>0</v>
      </c>
    </row>
    <row r="15" spans="2:7" ht="12.75">
      <c r="B15" s="175"/>
      <c r="C15" s="175"/>
      <c r="D15" s="175"/>
      <c r="E15" s="95"/>
      <c r="F15" s="171"/>
      <c r="G15" s="121">
        <f t="shared" si="0"/>
        <v>0</v>
      </c>
    </row>
    <row r="16" spans="2:7" ht="12.75">
      <c r="B16" s="175"/>
      <c r="C16" s="175"/>
      <c r="D16" s="175"/>
      <c r="E16" s="95"/>
      <c r="F16" s="171"/>
      <c r="G16" s="121">
        <f t="shared" si="0"/>
        <v>0</v>
      </c>
    </row>
    <row r="17" spans="2:7" ht="12.75">
      <c r="B17" s="175"/>
      <c r="C17" s="175"/>
      <c r="D17" s="175"/>
      <c r="E17" s="95"/>
      <c r="F17" s="171"/>
      <c r="G17" s="121">
        <f t="shared" si="0"/>
        <v>0</v>
      </c>
    </row>
    <row r="18" spans="2:7" ht="12.75">
      <c r="B18" s="175"/>
      <c r="C18" s="175"/>
      <c r="D18" s="175"/>
      <c r="E18" s="95"/>
      <c r="F18" s="171"/>
      <c r="G18" s="121">
        <f t="shared" si="0"/>
        <v>0</v>
      </c>
    </row>
    <row r="19" spans="2:7" ht="12.75">
      <c r="B19" s="175"/>
      <c r="C19" s="175"/>
      <c r="D19" s="175"/>
      <c r="E19" s="95"/>
      <c r="F19" s="171"/>
      <c r="G19" s="121">
        <f t="shared" si="0"/>
        <v>0</v>
      </c>
    </row>
    <row r="20" spans="2:7" ht="12.75">
      <c r="B20" s="175"/>
      <c r="C20" s="175"/>
      <c r="D20" s="175"/>
      <c r="E20" s="95"/>
      <c r="F20" s="171"/>
      <c r="G20" s="121">
        <f t="shared" si="0"/>
        <v>0</v>
      </c>
    </row>
    <row r="21" spans="2:7" ht="12.75">
      <c r="B21" s="175"/>
      <c r="C21" s="175"/>
      <c r="D21" s="175"/>
      <c r="E21" s="95"/>
      <c r="F21" s="171"/>
      <c r="G21" s="121">
        <f t="shared" si="0"/>
        <v>0</v>
      </c>
    </row>
    <row r="22" spans="2:7" ht="12.75">
      <c r="B22" s="175"/>
      <c r="C22" s="175"/>
      <c r="D22" s="175"/>
      <c r="E22" s="95"/>
      <c r="F22" s="171"/>
      <c r="G22" s="121">
        <f t="shared" si="0"/>
        <v>0</v>
      </c>
    </row>
    <row r="23" spans="2:7" ht="12.75">
      <c r="B23" s="175"/>
      <c r="C23" s="175"/>
      <c r="D23" s="175"/>
      <c r="E23" s="95"/>
      <c r="F23" s="171"/>
      <c r="G23" s="121">
        <f t="shared" si="0"/>
        <v>0</v>
      </c>
    </row>
    <row r="24" spans="2:7" ht="12.75">
      <c r="B24" s="175"/>
      <c r="C24" s="175"/>
      <c r="D24" s="175"/>
      <c r="E24" s="95"/>
      <c r="F24" s="171"/>
      <c r="G24" s="121">
        <f t="shared" si="0"/>
        <v>0</v>
      </c>
    </row>
    <row r="25" spans="2:7" ht="12.75">
      <c r="B25" s="175"/>
      <c r="C25" s="175"/>
      <c r="D25" s="175"/>
      <c r="E25" s="95"/>
      <c r="F25" s="171"/>
      <c r="G25" s="121">
        <f t="shared" si="0"/>
        <v>0</v>
      </c>
    </row>
    <row r="26" spans="2:7" ht="12.75">
      <c r="B26" s="175"/>
      <c r="C26" s="175"/>
      <c r="D26" s="175"/>
      <c r="E26" s="95"/>
      <c r="F26" s="171"/>
      <c r="G26" s="121">
        <f t="shared" si="0"/>
        <v>0</v>
      </c>
    </row>
    <row r="27" spans="2:7" ht="12.75">
      <c r="B27" s="175"/>
      <c r="C27" s="175"/>
      <c r="D27" s="175"/>
      <c r="E27" s="95"/>
      <c r="F27" s="171"/>
      <c r="G27" s="121">
        <f t="shared" si="0"/>
        <v>0</v>
      </c>
    </row>
    <row r="28" spans="2:7" ht="12.75">
      <c r="B28" s="175"/>
      <c r="C28" s="175"/>
      <c r="D28" s="175"/>
      <c r="E28" s="95"/>
      <c r="F28" s="171"/>
      <c r="G28" s="121">
        <f t="shared" si="0"/>
        <v>0</v>
      </c>
    </row>
    <row r="29" spans="2:7" ht="12.75">
      <c r="B29" s="175"/>
      <c r="C29" s="175"/>
      <c r="D29" s="175"/>
      <c r="E29" s="95"/>
      <c r="F29" s="171"/>
      <c r="G29" s="121">
        <f t="shared" si="0"/>
        <v>0</v>
      </c>
    </row>
    <row r="30" spans="2:7" ht="12.75">
      <c r="B30" s="175"/>
      <c r="C30" s="175"/>
      <c r="D30" s="175"/>
      <c r="E30" s="95"/>
      <c r="F30" s="171"/>
      <c r="G30" s="121">
        <f t="shared" si="0"/>
        <v>0</v>
      </c>
    </row>
    <row r="31" spans="2:9" ht="12.75">
      <c r="B31" s="175"/>
      <c r="C31" s="175"/>
      <c r="D31" s="175"/>
      <c r="E31" s="95"/>
      <c r="F31" s="171"/>
      <c r="G31" s="121">
        <f t="shared" si="0"/>
        <v>0</v>
      </c>
      <c r="H31" s="208"/>
      <c r="I31" s="208"/>
    </row>
    <row r="32" spans="2:9" ht="12.75">
      <c r="B32" s="175"/>
      <c r="C32" s="175"/>
      <c r="D32" s="175"/>
      <c r="E32" s="95"/>
      <c r="F32" s="171"/>
      <c r="G32" s="121">
        <f t="shared" si="0"/>
        <v>0</v>
      </c>
      <c r="H32" s="208"/>
      <c r="I32" s="208"/>
    </row>
    <row r="33" spans="2:9" ht="12.75">
      <c r="B33" s="175"/>
      <c r="C33" s="175"/>
      <c r="D33" s="175"/>
      <c r="E33" s="95"/>
      <c r="F33" s="171"/>
      <c r="G33" s="121">
        <f t="shared" si="0"/>
        <v>0</v>
      </c>
      <c r="H33" s="208"/>
      <c r="I33" s="208"/>
    </row>
    <row r="34" spans="2:9" ht="12.75">
      <c r="B34" s="175"/>
      <c r="C34" s="175"/>
      <c r="D34" s="175"/>
      <c r="E34" s="95"/>
      <c r="F34" s="171"/>
      <c r="G34" s="121">
        <f t="shared" si="0"/>
        <v>0</v>
      </c>
      <c r="H34" s="208"/>
      <c r="I34" s="208"/>
    </row>
    <row r="35" spans="2:9" ht="12.75">
      <c r="B35" s="175"/>
      <c r="C35" s="175"/>
      <c r="D35" s="175"/>
      <c r="E35" s="95"/>
      <c r="F35" s="171"/>
      <c r="G35" s="121">
        <f t="shared" si="0"/>
        <v>0</v>
      </c>
      <c r="H35" s="208"/>
      <c r="I35" s="208"/>
    </row>
    <row r="36" spans="2:9" ht="12.75">
      <c r="B36" s="175"/>
      <c r="C36" s="175"/>
      <c r="D36" s="175"/>
      <c r="E36" s="95"/>
      <c r="F36" s="171"/>
      <c r="G36" s="121">
        <f t="shared" si="0"/>
        <v>0</v>
      </c>
      <c r="H36" s="208"/>
      <c r="I36" s="208"/>
    </row>
    <row r="37" spans="2:7" ht="12.75">
      <c r="B37" s="175"/>
      <c r="C37" s="175"/>
      <c r="D37" s="175"/>
      <c r="E37" s="95"/>
      <c r="F37" s="171"/>
      <c r="G37" s="121">
        <f t="shared" si="0"/>
        <v>0</v>
      </c>
    </row>
    <row r="38" spans="2:7" ht="12.75">
      <c r="B38" s="175"/>
      <c r="C38" s="175"/>
      <c r="D38" s="175"/>
      <c r="E38" s="95"/>
      <c r="F38" s="171"/>
      <c r="G38" s="121">
        <f t="shared" si="0"/>
        <v>0</v>
      </c>
    </row>
    <row r="39" spans="2:7" ht="12.75">
      <c r="B39" s="175"/>
      <c r="C39" s="175"/>
      <c r="D39" s="175"/>
      <c r="E39" s="95"/>
      <c r="F39" s="171"/>
      <c r="G39" s="121">
        <f t="shared" si="0"/>
        <v>0</v>
      </c>
    </row>
    <row r="40" spans="2:7" ht="12.75">
      <c r="B40" s="175"/>
      <c r="C40" s="175"/>
      <c r="D40" s="175"/>
      <c r="E40" s="95"/>
      <c r="F40" s="171"/>
      <c r="G40" s="121">
        <f t="shared" si="0"/>
        <v>0</v>
      </c>
    </row>
    <row r="41" spans="2:7" ht="12.75">
      <c r="B41" s="106"/>
      <c r="C41" s="310" t="s">
        <v>26</v>
      </c>
      <c r="D41" s="311"/>
      <c r="E41" s="218">
        <f>SUM(E9:E40)</f>
        <v>21768835.32</v>
      </c>
      <c r="F41" s="258"/>
      <c r="G41" s="218">
        <f>SUM(G9:G40)</f>
        <v>1914830.9599999995</v>
      </c>
    </row>
  </sheetData>
  <sheetProtection/>
  <mergeCells count="1">
    <mergeCell ref="C41:D4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J37"/>
  <sheetViews>
    <sheetView zoomScalePageLayoutView="0" workbookViewId="0" topLeftCell="B1">
      <pane xSplit="4" ySplit="8" topLeftCell="F12" activePane="bottomRight" state="frozen"/>
      <selection pane="topLeft" activeCell="B1" sqref="B1"/>
      <selection pane="topRight" activeCell="F1" sqref="F1"/>
      <selection pane="bottomLeft" activeCell="B9" sqref="B9"/>
      <selection pane="bottomRight" activeCell="F9" sqref="F9"/>
    </sheetView>
  </sheetViews>
  <sheetFormatPr defaultColWidth="9.140625" defaultRowHeight="12.75"/>
  <cols>
    <col min="1" max="1" width="11.421875" style="0" customWidth="1"/>
    <col min="2" max="2" width="22.28125" style="0" customWidth="1"/>
    <col min="3" max="3" width="20.00390625" style="0" customWidth="1"/>
    <col min="4" max="4" width="33.7109375" style="0" customWidth="1"/>
    <col min="5" max="5" width="17.140625" style="0" customWidth="1"/>
    <col min="6" max="6" width="11.28125" style="0" bestFit="1" customWidth="1"/>
    <col min="7" max="8" width="12.28125" style="0" bestFit="1" customWidth="1"/>
    <col min="9" max="15" width="11.28125" style="0" bestFit="1" customWidth="1"/>
    <col min="16" max="16" width="12.28125" style="0" bestFit="1" customWidth="1"/>
    <col min="17" max="17" width="11.28125" style="0" bestFit="1" customWidth="1"/>
    <col min="18" max="28" width="12.28125" style="0" bestFit="1" customWidth="1"/>
    <col min="29" max="60" width="10.8515625" style="0" customWidth="1"/>
    <col min="61" max="61" width="13.57421875" style="0" customWidth="1"/>
  </cols>
  <sheetData>
    <row r="1" ht="20.25">
      <c r="B1" s="97" t="s">
        <v>202</v>
      </c>
    </row>
    <row r="2" spans="2:3" ht="15">
      <c r="B2" s="163" t="str">
        <f>Tradingname</f>
        <v>Eastern Gas Pipeline</v>
      </c>
      <c r="C2" s="164"/>
    </row>
    <row r="3" spans="2:3" ht="19.5" customHeight="1">
      <c r="B3" s="165" t="s">
        <v>220</v>
      </c>
      <c r="C3" s="166">
        <f>Yearending</f>
        <v>44196</v>
      </c>
    </row>
    <row r="4" ht="20.25">
      <c r="B4" s="97"/>
    </row>
    <row r="5" ht="15.75">
      <c r="B5" s="98" t="s">
        <v>238</v>
      </c>
    </row>
    <row r="7" spans="2:61" ht="45" customHeight="1">
      <c r="B7" s="99" t="s">
        <v>265</v>
      </c>
      <c r="C7" s="100" t="s">
        <v>95</v>
      </c>
      <c r="D7" s="100"/>
      <c r="E7" s="118" t="s">
        <v>26</v>
      </c>
      <c r="F7" s="312" t="s">
        <v>94</v>
      </c>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148" t="s">
        <v>247</v>
      </c>
    </row>
    <row r="8" spans="2:60" ht="12.75">
      <c r="B8" s="186"/>
      <c r="C8" s="64"/>
      <c r="D8" s="64"/>
      <c r="E8" s="64"/>
      <c r="F8" s="117">
        <f>C36</f>
        <v>35976</v>
      </c>
      <c r="G8" s="117">
        <f>DATE(YEAR(F8)+1,MONTH(F8),DAY(F8))</f>
        <v>36341</v>
      </c>
      <c r="H8" s="117">
        <f aca="true" t="shared" si="0" ref="H8:X8">DATE(YEAR(G8)+1,MONTH(G8),DAY(G8))</f>
        <v>36707</v>
      </c>
      <c r="I8" s="117">
        <f t="shared" si="0"/>
        <v>37072</v>
      </c>
      <c r="J8" s="117">
        <f t="shared" si="0"/>
        <v>37437</v>
      </c>
      <c r="K8" s="117">
        <f t="shared" si="0"/>
        <v>37802</v>
      </c>
      <c r="L8" s="117">
        <f t="shared" si="0"/>
        <v>38168</v>
      </c>
      <c r="M8" s="117">
        <f t="shared" si="0"/>
        <v>38533</v>
      </c>
      <c r="N8" s="117">
        <f t="shared" si="0"/>
        <v>38898</v>
      </c>
      <c r="O8" s="117">
        <f t="shared" si="0"/>
        <v>39263</v>
      </c>
      <c r="P8" s="117">
        <f t="shared" si="0"/>
        <v>39629</v>
      </c>
      <c r="Q8" s="117">
        <f t="shared" si="0"/>
        <v>39994</v>
      </c>
      <c r="R8" s="117">
        <f t="shared" si="0"/>
        <v>40359</v>
      </c>
      <c r="S8" s="117">
        <f t="shared" si="0"/>
        <v>40724</v>
      </c>
      <c r="T8" s="117">
        <f t="shared" si="0"/>
        <v>41090</v>
      </c>
      <c r="U8" s="117">
        <f t="shared" si="0"/>
        <v>41455</v>
      </c>
      <c r="V8" s="117">
        <f t="shared" si="0"/>
        <v>41820</v>
      </c>
      <c r="W8" s="117">
        <f t="shared" si="0"/>
        <v>42185</v>
      </c>
      <c r="X8" s="117">
        <f t="shared" si="0"/>
        <v>42551</v>
      </c>
      <c r="Y8" s="117">
        <f>DATE(YEAR(X8)+1,MONTH(X8),DAY(X8))</f>
        <v>42916</v>
      </c>
      <c r="Z8" s="117">
        <f>DATE(YEAR(Y8)+1,MONTH(Y8),DAY(Y8))</f>
        <v>43281</v>
      </c>
      <c r="AA8" s="117">
        <f>DATE(YEAR(Z8)+1,MONTH(Z8),DAY(Z8))</f>
        <v>43646</v>
      </c>
      <c r="AB8" s="117">
        <f aca="true" t="shared" si="1" ref="AB8:AR8">DATE(YEAR(AA8)+1,MONTH(AA8),DAY(AA8))</f>
        <v>44012</v>
      </c>
      <c r="AC8" s="117">
        <f t="shared" si="1"/>
        <v>44377</v>
      </c>
      <c r="AD8" s="117">
        <f t="shared" si="1"/>
        <v>44742</v>
      </c>
      <c r="AE8" s="117">
        <f t="shared" si="1"/>
        <v>45107</v>
      </c>
      <c r="AF8" s="117">
        <f t="shared" si="1"/>
        <v>45473</v>
      </c>
      <c r="AG8" s="117">
        <f t="shared" si="1"/>
        <v>45838</v>
      </c>
      <c r="AH8" s="117">
        <f t="shared" si="1"/>
        <v>46203</v>
      </c>
      <c r="AI8" s="117">
        <f t="shared" si="1"/>
        <v>46568</v>
      </c>
      <c r="AJ8" s="117">
        <f t="shared" si="1"/>
        <v>46934</v>
      </c>
      <c r="AK8" s="117">
        <f t="shared" si="1"/>
        <v>47299</v>
      </c>
      <c r="AL8" s="117">
        <f t="shared" si="1"/>
        <v>47664</v>
      </c>
      <c r="AM8" s="117">
        <f t="shared" si="1"/>
        <v>48029</v>
      </c>
      <c r="AN8" s="117">
        <f t="shared" si="1"/>
        <v>48395</v>
      </c>
      <c r="AO8" s="117">
        <f t="shared" si="1"/>
        <v>48760</v>
      </c>
      <c r="AP8" s="117">
        <f t="shared" si="1"/>
        <v>49125</v>
      </c>
      <c r="AQ8" s="117">
        <f t="shared" si="1"/>
        <v>49490</v>
      </c>
      <c r="AR8" s="117">
        <f t="shared" si="1"/>
        <v>49856</v>
      </c>
      <c r="AS8" s="117">
        <f aca="true" t="shared" si="2" ref="AS8:BH8">DATE(YEAR(AR8)+1,MONTH(AR8),DAY(AR8))</f>
        <v>50221</v>
      </c>
      <c r="AT8" s="117">
        <f t="shared" si="2"/>
        <v>50586</v>
      </c>
      <c r="AU8" s="117">
        <f t="shared" si="2"/>
        <v>50951</v>
      </c>
      <c r="AV8" s="117">
        <f t="shared" si="2"/>
        <v>51317</v>
      </c>
      <c r="AW8" s="117">
        <f t="shared" si="2"/>
        <v>51682</v>
      </c>
      <c r="AX8" s="117">
        <f t="shared" si="2"/>
        <v>52047</v>
      </c>
      <c r="AY8" s="117">
        <f t="shared" si="2"/>
        <v>52412</v>
      </c>
      <c r="AZ8" s="117">
        <f t="shared" si="2"/>
        <v>52778</v>
      </c>
      <c r="BA8" s="117">
        <f t="shared" si="2"/>
        <v>53143</v>
      </c>
      <c r="BB8" s="117">
        <f t="shared" si="2"/>
        <v>53508</v>
      </c>
      <c r="BC8" s="117">
        <f t="shared" si="2"/>
        <v>53873</v>
      </c>
      <c r="BD8" s="117">
        <f t="shared" si="2"/>
        <v>54239</v>
      </c>
      <c r="BE8" s="117">
        <f t="shared" si="2"/>
        <v>54604</v>
      </c>
      <c r="BF8" s="117">
        <f t="shared" si="2"/>
        <v>54969</v>
      </c>
      <c r="BG8" s="117">
        <f t="shared" si="2"/>
        <v>55334</v>
      </c>
      <c r="BH8" s="117">
        <f t="shared" si="2"/>
        <v>55700</v>
      </c>
    </row>
    <row r="9" spans="2:62" ht="12.75">
      <c r="B9" s="142"/>
      <c r="C9" s="116" t="s">
        <v>72</v>
      </c>
      <c r="D9" s="102"/>
      <c r="E9" s="218"/>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22"/>
      <c r="BJ9" s="222"/>
    </row>
    <row r="10" spans="2:62" ht="12.75">
      <c r="B10" s="263" t="s">
        <v>450</v>
      </c>
      <c r="C10" s="116"/>
      <c r="D10" s="102" t="s">
        <v>84</v>
      </c>
      <c r="E10" s="259">
        <f aca="true" t="shared" si="3" ref="E10:E32">SUM(F10:BH10)</f>
        <v>439355882.3900187</v>
      </c>
      <c r="F10" s="260">
        <v>42258103.09083967</v>
      </c>
      <c r="G10" s="260">
        <v>151358465.24102426</v>
      </c>
      <c r="H10" s="260">
        <v>245739314.0581548</v>
      </c>
      <c r="I10" s="260">
        <v>0</v>
      </c>
      <c r="J10" s="260">
        <v>0</v>
      </c>
      <c r="K10" s="260">
        <v>0</v>
      </c>
      <c r="L10" s="260">
        <v>0</v>
      </c>
      <c r="M10" s="260">
        <v>0</v>
      </c>
      <c r="N10" s="260">
        <v>0</v>
      </c>
      <c r="O10" s="260">
        <v>0</v>
      </c>
      <c r="P10" s="260">
        <v>0</v>
      </c>
      <c r="Q10" s="260">
        <v>0</v>
      </c>
      <c r="R10" s="260">
        <v>0</v>
      </c>
      <c r="S10" s="260">
        <v>0</v>
      </c>
      <c r="T10" s="260">
        <v>0</v>
      </c>
      <c r="U10" s="260">
        <v>0</v>
      </c>
      <c r="V10" s="260">
        <v>0</v>
      </c>
      <c r="W10" s="260">
        <v>0</v>
      </c>
      <c r="X10" s="260">
        <v>0</v>
      </c>
      <c r="Y10" s="260">
        <v>0</v>
      </c>
      <c r="Z10" s="260">
        <v>0</v>
      </c>
      <c r="AA10" s="260">
        <v>0</v>
      </c>
      <c r="AB10" s="260">
        <v>0</v>
      </c>
      <c r="AC10" s="217">
        <v>0</v>
      </c>
      <c r="AD10" s="217">
        <v>0</v>
      </c>
      <c r="AE10" s="217">
        <v>0</v>
      </c>
      <c r="AF10" s="217">
        <v>0</v>
      </c>
      <c r="AG10" s="217">
        <v>0</v>
      </c>
      <c r="AH10" s="217">
        <v>0</v>
      </c>
      <c r="AI10" s="217">
        <v>0</v>
      </c>
      <c r="AJ10" s="217">
        <v>0</v>
      </c>
      <c r="AK10" s="217">
        <v>0</v>
      </c>
      <c r="AL10" s="217">
        <v>0</v>
      </c>
      <c r="AM10" s="217">
        <v>0</v>
      </c>
      <c r="AN10" s="217">
        <v>0</v>
      </c>
      <c r="AO10" s="217">
        <v>0</v>
      </c>
      <c r="AP10" s="217">
        <v>0</v>
      </c>
      <c r="AQ10" s="217">
        <v>0</v>
      </c>
      <c r="AR10" s="217">
        <v>0</v>
      </c>
      <c r="AS10" s="217">
        <v>0</v>
      </c>
      <c r="AT10" s="217">
        <v>0</v>
      </c>
      <c r="AU10" s="217">
        <v>0</v>
      </c>
      <c r="AV10" s="217">
        <v>0</v>
      </c>
      <c r="AW10" s="217">
        <v>0</v>
      </c>
      <c r="AX10" s="217">
        <v>0</v>
      </c>
      <c r="AY10" s="217">
        <v>0</v>
      </c>
      <c r="AZ10" s="217">
        <v>0</v>
      </c>
      <c r="BA10" s="217">
        <v>0</v>
      </c>
      <c r="BB10" s="217">
        <v>0</v>
      </c>
      <c r="BC10" s="217">
        <v>0</v>
      </c>
      <c r="BD10" s="217">
        <v>0</v>
      </c>
      <c r="BE10" s="217">
        <v>0</v>
      </c>
      <c r="BF10" s="217">
        <v>0</v>
      </c>
      <c r="BG10" s="217">
        <v>0</v>
      </c>
      <c r="BH10" s="217">
        <v>0</v>
      </c>
      <c r="BI10" s="222"/>
      <c r="BJ10" s="222"/>
    </row>
    <row r="11" spans="2:62" ht="12.75">
      <c r="B11" s="263" t="s">
        <v>451</v>
      </c>
      <c r="C11" s="116"/>
      <c r="D11" s="102" t="s">
        <v>205</v>
      </c>
      <c r="E11" s="259">
        <f>C37</f>
        <v>30274426.636864673</v>
      </c>
      <c r="F11" s="260">
        <v>18641986.164568573</v>
      </c>
      <c r="G11" s="260">
        <v>415436.66167741065</v>
      </c>
      <c r="H11" s="260">
        <v>424694.6676828917</v>
      </c>
      <c r="I11" s="260">
        <v>434158.9883522049</v>
      </c>
      <c r="J11" s="260">
        <v>443834.22140763386</v>
      </c>
      <c r="K11" s="260">
        <v>453725.0670317031</v>
      </c>
      <c r="L11" s="260">
        <v>463836.3301505046</v>
      </c>
      <c r="M11" s="260">
        <v>474172.92276790866</v>
      </c>
      <c r="N11" s="260">
        <v>484739.86635179154</v>
      </c>
      <c r="O11" s="260">
        <v>495542.2942734412</v>
      </c>
      <c r="P11" s="260">
        <v>506585.4543013248</v>
      </c>
      <c r="Q11" s="260">
        <v>517874.7111504299</v>
      </c>
      <c r="R11" s="260">
        <v>529415.5490884172</v>
      </c>
      <c r="S11" s="260">
        <v>541213.5745998527</v>
      </c>
      <c r="T11" s="260">
        <v>553274.5191098105</v>
      </c>
      <c r="U11" s="260">
        <v>565604.2417681726</v>
      </c>
      <c r="V11" s="260">
        <v>578208.7322959764</v>
      </c>
      <c r="W11" s="260">
        <v>591094.1138951922</v>
      </c>
      <c r="X11" s="260">
        <v>604266.6462233466</v>
      </c>
      <c r="Y11" s="260">
        <v>617732.7284344338</v>
      </c>
      <c r="Z11" s="260">
        <v>631498.9022875953</v>
      </c>
      <c r="AA11" s="260">
        <v>645571.8553250744</v>
      </c>
      <c r="AB11" s="260">
        <v>659958.4241209938</v>
      </c>
      <c r="AC11" s="217">
        <v>0</v>
      </c>
      <c r="AD11" s="217">
        <v>0</v>
      </c>
      <c r="AE11" s="217">
        <v>0</v>
      </c>
      <c r="AF11" s="217">
        <v>0</v>
      </c>
      <c r="AG11" s="217">
        <v>0</v>
      </c>
      <c r="AH11" s="217">
        <v>0</v>
      </c>
      <c r="AI11" s="217">
        <v>0</v>
      </c>
      <c r="AJ11" s="217">
        <v>0</v>
      </c>
      <c r="AK11" s="217">
        <v>0</v>
      </c>
      <c r="AL11" s="217">
        <v>0</v>
      </c>
      <c r="AM11" s="217">
        <v>0</v>
      </c>
      <c r="AN11" s="217">
        <v>0</v>
      </c>
      <c r="AO11" s="217">
        <v>0</v>
      </c>
      <c r="AP11" s="217">
        <v>0</v>
      </c>
      <c r="AQ11" s="217">
        <v>0</v>
      </c>
      <c r="AR11" s="217">
        <v>0</v>
      </c>
      <c r="AS11" s="217">
        <v>0</v>
      </c>
      <c r="AT11" s="217">
        <v>0</v>
      </c>
      <c r="AU11" s="217">
        <v>0</v>
      </c>
      <c r="AV11" s="217">
        <v>0</v>
      </c>
      <c r="AW11" s="217">
        <v>0</v>
      </c>
      <c r="AX11" s="217">
        <v>0</v>
      </c>
      <c r="AY11" s="217">
        <v>0</v>
      </c>
      <c r="AZ11" s="217">
        <v>0</v>
      </c>
      <c r="BA11" s="217">
        <v>0</v>
      </c>
      <c r="BB11" s="217">
        <v>0</v>
      </c>
      <c r="BC11" s="217">
        <v>0</v>
      </c>
      <c r="BD11" s="217">
        <v>0</v>
      </c>
      <c r="BE11" s="217">
        <v>0</v>
      </c>
      <c r="BF11" s="217">
        <v>0</v>
      </c>
      <c r="BG11" s="217">
        <v>0</v>
      </c>
      <c r="BH11" s="217">
        <v>0</v>
      </c>
      <c r="BI11" s="222"/>
      <c r="BJ11" s="222"/>
    </row>
    <row r="12" spans="2:62" ht="12.75">
      <c r="B12" s="263" t="s">
        <v>452</v>
      </c>
      <c r="C12" s="116"/>
      <c r="D12" s="102" t="s">
        <v>85</v>
      </c>
      <c r="E12" s="259">
        <f t="shared" si="3"/>
        <v>298592331.080485</v>
      </c>
      <c r="F12" s="260">
        <v>0</v>
      </c>
      <c r="G12" s="260">
        <v>0</v>
      </c>
      <c r="H12" s="260">
        <v>0</v>
      </c>
      <c r="I12" s="260">
        <v>48048183.39729742</v>
      </c>
      <c r="J12" s="260">
        <v>3630506.218205431</v>
      </c>
      <c r="K12" s="260">
        <v>1680181.8627982778</v>
      </c>
      <c r="L12" s="260">
        <v>563244.4117537062</v>
      </c>
      <c r="M12" s="260">
        <v>2692612.0062733893</v>
      </c>
      <c r="N12" s="260">
        <v>532346.1681033777</v>
      </c>
      <c r="O12" s="260">
        <v>17086560.304488294</v>
      </c>
      <c r="P12" s="260">
        <v>30938830.16155757</v>
      </c>
      <c r="Q12" s="260">
        <v>14253095.730446722</v>
      </c>
      <c r="R12" s="260">
        <v>17473563.918474484</v>
      </c>
      <c r="S12" s="260">
        <v>888160.2111472694</v>
      </c>
      <c r="T12" s="260">
        <v>3445583.203893832</v>
      </c>
      <c r="U12" s="260">
        <v>5512390.625535522</v>
      </c>
      <c r="V12" s="260">
        <v>30045839.27990738</v>
      </c>
      <c r="W12" s="260">
        <v>95117909.15129748</v>
      </c>
      <c r="X12" s="260">
        <v>9531425.081091916</v>
      </c>
      <c r="Y12" s="260">
        <v>6212603.23123896</v>
      </c>
      <c r="Z12" s="260">
        <v>4199821.203561717</v>
      </c>
      <c r="AA12" s="260">
        <v>2114425.488567258</v>
      </c>
      <c r="AB12" s="260">
        <v>4625049.424844988</v>
      </c>
      <c r="AC12" s="217">
        <v>0</v>
      </c>
      <c r="AD12" s="217">
        <v>0</v>
      </c>
      <c r="AE12" s="217">
        <v>0</v>
      </c>
      <c r="AF12" s="217">
        <v>0</v>
      </c>
      <c r="AG12" s="217">
        <v>0</v>
      </c>
      <c r="AH12" s="217">
        <v>0</v>
      </c>
      <c r="AI12" s="217">
        <v>0</v>
      </c>
      <c r="AJ12" s="217">
        <v>0</v>
      </c>
      <c r="AK12" s="217">
        <v>0</v>
      </c>
      <c r="AL12" s="217">
        <v>0</v>
      </c>
      <c r="AM12" s="217">
        <v>0</v>
      </c>
      <c r="AN12" s="217">
        <v>0</v>
      </c>
      <c r="AO12" s="217">
        <v>0</v>
      </c>
      <c r="AP12" s="217">
        <v>0</v>
      </c>
      <c r="AQ12" s="217">
        <v>0</v>
      </c>
      <c r="AR12" s="217">
        <v>0</v>
      </c>
      <c r="AS12" s="217">
        <v>0</v>
      </c>
      <c r="AT12" s="217">
        <v>0</v>
      </c>
      <c r="AU12" s="217">
        <v>0</v>
      </c>
      <c r="AV12" s="217">
        <v>0</v>
      </c>
      <c r="AW12" s="217">
        <v>0</v>
      </c>
      <c r="AX12" s="217">
        <v>0</v>
      </c>
      <c r="AY12" s="217">
        <v>0</v>
      </c>
      <c r="AZ12" s="217">
        <v>0</v>
      </c>
      <c r="BA12" s="217">
        <v>0</v>
      </c>
      <c r="BB12" s="217">
        <v>0</v>
      </c>
      <c r="BC12" s="217">
        <v>0</v>
      </c>
      <c r="BD12" s="217">
        <v>0</v>
      </c>
      <c r="BE12" s="217">
        <v>0</v>
      </c>
      <c r="BF12" s="217">
        <v>0</v>
      </c>
      <c r="BG12" s="217">
        <v>0</v>
      </c>
      <c r="BH12" s="217">
        <v>0</v>
      </c>
      <c r="BI12" s="222"/>
      <c r="BJ12" s="222"/>
    </row>
    <row r="13" spans="2:62" ht="12.75">
      <c r="B13" s="263" t="s">
        <v>453</v>
      </c>
      <c r="C13" s="116"/>
      <c r="D13" s="102" t="s">
        <v>146</v>
      </c>
      <c r="E13" s="259">
        <f t="shared" si="3"/>
        <v>0</v>
      </c>
      <c r="F13" s="260">
        <v>0</v>
      </c>
      <c r="G13" s="260">
        <v>0</v>
      </c>
      <c r="H13" s="260">
        <v>0</v>
      </c>
      <c r="I13" s="260">
        <v>0</v>
      </c>
      <c r="J13" s="260">
        <v>0</v>
      </c>
      <c r="K13" s="260">
        <v>0</v>
      </c>
      <c r="L13" s="260">
        <v>0</v>
      </c>
      <c r="M13" s="260">
        <v>0</v>
      </c>
      <c r="N13" s="260">
        <v>0</v>
      </c>
      <c r="O13" s="260">
        <v>0</v>
      </c>
      <c r="P13" s="260">
        <v>0</v>
      </c>
      <c r="Q13" s="260">
        <v>0</v>
      </c>
      <c r="R13" s="260">
        <v>0</v>
      </c>
      <c r="S13" s="260">
        <v>0</v>
      </c>
      <c r="T13" s="260">
        <v>0</v>
      </c>
      <c r="U13" s="260">
        <v>0</v>
      </c>
      <c r="V13" s="260">
        <v>0</v>
      </c>
      <c r="W13" s="260">
        <v>0</v>
      </c>
      <c r="X13" s="260">
        <v>0</v>
      </c>
      <c r="Y13" s="260">
        <v>0</v>
      </c>
      <c r="Z13" s="260">
        <v>0</v>
      </c>
      <c r="AA13" s="260">
        <v>0</v>
      </c>
      <c r="AB13" s="260">
        <v>0</v>
      </c>
      <c r="AC13" s="217">
        <v>0</v>
      </c>
      <c r="AD13" s="217">
        <v>0</v>
      </c>
      <c r="AE13" s="217">
        <v>0</v>
      </c>
      <c r="AF13" s="217">
        <v>0</v>
      </c>
      <c r="AG13" s="217">
        <v>0</v>
      </c>
      <c r="AH13" s="217">
        <v>0</v>
      </c>
      <c r="AI13" s="217">
        <v>0</v>
      </c>
      <c r="AJ13" s="217">
        <v>0</v>
      </c>
      <c r="AK13" s="217">
        <v>0</v>
      </c>
      <c r="AL13" s="217">
        <v>0</v>
      </c>
      <c r="AM13" s="217">
        <v>0</v>
      </c>
      <c r="AN13" s="217">
        <v>0</v>
      </c>
      <c r="AO13" s="217">
        <v>0</v>
      </c>
      <c r="AP13" s="217">
        <v>0</v>
      </c>
      <c r="AQ13" s="217">
        <v>0</v>
      </c>
      <c r="AR13" s="217">
        <v>0</v>
      </c>
      <c r="AS13" s="217">
        <v>0</v>
      </c>
      <c r="AT13" s="217">
        <v>0</v>
      </c>
      <c r="AU13" s="217">
        <v>0</v>
      </c>
      <c r="AV13" s="217">
        <v>0</v>
      </c>
      <c r="AW13" s="217">
        <v>0</v>
      </c>
      <c r="AX13" s="217">
        <v>0</v>
      </c>
      <c r="AY13" s="217">
        <v>0</v>
      </c>
      <c r="AZ13" s="217">
        <v>0</v>
      </c>
      <c r="BA13" s="217">
        <v>0</v>
      </c>
      <c r="BB13" s="217">
        <v>0</v>
      </c>
      <c r="BC13" s="217">
        <v>0</v>
      </c>
      <c r="BD13" s="217">
        <v>0</v>
      </c>
      <c r="BE13" s="217">
        <v>0</v>
      </c>
      <c r="BF13" s="217">
        <v>0</v>
      </c>
      <c r="BG13" s="217">
        <v>0</v>
      </c>
      <c r="BH13" s="217">
        <v>0</v>
      </c>
      <c r="BI13" s="222"/>
      <c r="BJ13" s="222"/>
    </row>
    <row r="14" spans="2:62" ht="12.75">
      <c r="B14" s="263" t="s">
        <v>454</v>
      </c>
      <c r="C14" s="116"/>
      <c r="D14" s="102" t="s">
        <v>90</v>
      </c>
      <c r="E14" s="259">
        <f t="shared" si="3"/>
        <v>-1894051.1862608024</v>
      </c>
      <c r="F14" s="260">
        <v>0</v>
      </c>
      <c r="G14" s="260">
        <v>0</v>
      </c>
      <c r="H14" s="260">
        <v>0</v>
      </c>
      <c r="I14" s="260">
        <v>-39899.087329173926</v>
      </c>
      <c r="J14" s="260">
        <v>0</v>
      </c>
      <c r="K14" s="260">
        <v>-10495.958063425858</v>
      </c>
      <c r="L14" s="260">
        <v>0</v>
      </c>
      <c r="M14" s="260">
        <v>0</v>
      </c>
      <c r="N14" s="260">
        <v>0</v>
      </c>
      <c r="O14" s="260">
        <v>-1816159.9296496056</v>
      </c>
      <c r="P14" s="260">
        <v>0</v>
      </c>
      <c r="Q14" s="260">
        <v>0</v>
      </c>
      <c r="R14" s="260">
        <v>0</v>
      </c>
      <c r="S14" s="260">
        <v>0</v>
      </c>
      <c r="T14" s="260">
        <v>0</v>
      </c>
      <c r="U14" s="260">
        <v>0</v>
      </c>
      <c r="V14" s="260">
        <v>0</v>
      </c>
      <c r="W14" s="260">
        <v>0</v>
      </c>
      <c r="X14" s="260">
        <v>0</v>
      </c>
      <c r="Y14" s="260">
        <v>0</v>
      </c>
      <c r="Z14" s="260">
        <v>-17730.57013131661</v>
      </c>
      <c r="AA14" s="260">
        <v>-9765.641087280295</v>
      </c>
      <c r="AB14" s="260">
        <v>0</v>
      </c>
      <c r="AC14" s="217">
        <v>0</v>
      </c>
      <c r="AD14" s="217">
        <v>0</v>
      </c>
      <c r="AE14" s="217">
        <v>0</v>
      </c>
      <c r="AF14" s="217">
        <v>0</v>
      </c>
      <c r="AG14" s="217">
        <v>0</v>
      </c>
      <c r="AH14" s="217">
        <v>0</v>
      </c>
      <c r="AI14" s="217">
        <v>0</v>
      </c>
      <c r="AJ14" s="217">
        <v>0</v>
      </c>
      <c r="AK14" s="217">
        <v>0</v>
      </c>
      <c r="AL14" s="217">
        <v>0</v>
      </c>
      <c r="AM14" s="217">
        <v>0</v>
      </c>
      <c r="AN14" s="217">
        <v>0</v>
      </c>
      <c r="AO14" s="217">
        <v>0</v>
      </c>
      <c r="AP14" s="217">
        <v>0</v>
      </c>
      <c r="AQ14" s="217">
        <v>0</v>
      </c>
      <c r="AR14" s="217">
        <v>0</v>
      </c>
      <c r="AS14" s="217">
        <v>0</v>
      </c>
      <c r="AT14" s="217">
        <v>0</v>
      </c>
      <c r="AU14" s="217">
        <v>0</v>
      </c>
      <c r="AV14" s="217">
        <v>0</v>
      </c>
      <c r="AW14" s="217">
        <v>0</v>
      </c>
      <c r="AX14" s="217">
        <v>0</v>
      </c>
      <c r="AY14" s="217">
        <v>0</v>
      </c>
      <c r="AZ14" s="217">
        <v>0</v>
      </c>
      <c r="BA14" s="217">
        <v>0</v>
      </c>
      <c r="BB14" s="217">
        <v>0</v>
      </c>
      <c r="BC14" s="217">
        <v>0</v>
      </c>
      <c r="BD14" s="217">
        <v>0</v>
      </c>
      <c r="BE14" s="217">
        <v>0</v>
      </c>
      <c r="BF14" s="217">
        <v>0</v>
      </c>
      <c r="BG14" s="217">
        <v>0</v>
      </c>
      <c r="BH14" s="217">
        <v>0</v>
      </c>
      <c r="BI14" s="222"/>
      <c r="BJ14" s="222"/>
    </row>
    <row r="15" spans="2:62" ht="12.75">
      <c r="B15" s="264"/>
      <c r="C15" s="116"/>
      <c r="D15" s="102" t="s">
        <v>363</v>
      </c>
      <c r="E15" s="259">
        <f t="shared" si="3"/>
        <v>0</v>
      </c>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22"/>
      <c r="BJ15" s="222"/>
    </row>
    <row r="16" spans="2:62" ht="12.75">
      <c r="B16" s="264"/>
      <c r="C16" s="116"/>
      <c r="D16" s="116" t="s">
        <v>86</v>
      </c>
      <c r="E16" s="259">
        <f>SUM(F16:BH16)</f>
        <v>766328588.9211076</v>
      </c>
      <c r="F16" s="261">
        <f>SUM(F9:F15)</f>
        <v>60900089.25540824</v>
      </c>
      <c r="G16" s="261">
        <f aca="true" t="shared" si="4" ref="G16:BH16">SUM(G9:G15)</f>
        <v>151773901.90270168</v>
      </c>
      <c r="H16" s="261">
        <f t="shared" si="4"/>
        <v>246164008.72583768</v>
      </c>
      <c r="I16" s="261">
        <f t="shared" si="4"/>
        <v>48442443.29832045</v>
      </c>
      <c r="J16" s="261">
        <f t="shared" si="4"/>
        <v>4074340.4396130648</v>
      </c>
      <c r="K16" s="261">
        <f t="shared" si="4"/>
        <v>2123410.9717665548</v>
      </c>
      <c r="L16" s="261">
        <f t="shared" si="4"/>
        <v>1027080.7419042108</v>
      </c>
      <c r="M16" s="261">
        <f t="shared" si="4"/>
        <v>3166784.929041298</v>
      </c>
      <c r="N16" s="261">
        <f t="shared" si="4"/>
        <v>1017086.0344551692</v>
      </c>
      <c r="O16" s="261">
        <f t="shared" si="4"/>
        <v>15765942.669112127</v>
      </c>
      <c r="P16" s="261">
        <f t="shared" si="4"/>
        <v>31445415.615858894</v>
      </c>
      <c r="Q16" s="261">
        <f t="shared" si="4"/>
        <v>14770970.441597153</v>
      </c>
      <c r="R16" s="261">
        <f t="shared" si="4"/>
        <v>18002979.467562903</v>
      </c>
      <c r="S16" s="261">
        <f t="shared" si="4"/>
        <v>1429373.785747122</v>
      </c>
      <c r="T16" s="261">
        <f t="shared" si="4"/>
        <v>3998857.7230036426</v>
      </c>
      <c r="U16" s="261">
        <f t="shared" si="4"/>
        <v>6077994.867303695</v>
      </c>
      <c r="V16" s="261">
        <f t="shared" si="4"/>
        <v>30624048.012203354</v>
      </c>
      <c r="W16" s="261">
        <f t="shared" si="4"/>
        <v>95709003.26519267</v>
      </c>
      <c r="X16" s="261">
        <f t="shared" si="4"/>
        <v>10135691.727315262</v>
      </c>
      <c r="Y16" s="261">
        <f t="shared" si="4"/>
        <v>6830335.959673394</v>
      </c>
      <c r="Z16" s="261">
        <f t="shared" si="4"/>
        <v>4813589.535717995</v>
      </c>
      <c r="AA16" s="261">
        <f t="shared" si="4"/>
        <v>2750231.7028050525</v>
      </c>
      <c r="AB16" s="261">
        <f t="shared" si="4"/>
        <v>5285007.848965982</v>
      </c>
      <c r="AC16" s="219">
        <f t="shared" si="4"/>
        <v>0</v>
      </c>
      <c r="AD16" s="219">
        <f t="shared" si="4"/>
        <v>0</v>
      </c>
      <c r="AE16" s="219">
        <f t="shared" si="4"/>
        <v>0</v>
      </c>
      <c r="AF16" s="219">
        <f t="shared" si="4"/>
        <v>0</v>
      </c>
      <c r="AG16" s="219">
        <f t="shared" si="4"/>
        <v>0</v>
      </c>
      <c r="AH16" s="219">
        <f t="shared" si="4"/>
        <v>0</v>
      </c>
      <c r="AI16" s="219">
        <f t="shared" si="4"/>
        <v>0</v>
      </c>
      <c r="AJ16" s="219">
        <f t="shared" si="4"/>
        <v>0</v>
      </c>
      <c r="AK16" s="219">
        <f t="shared" si="4"/>
        <v>0</v>
      </c>
      <c r="AL16" s="219">
        <f t="shared" si="4"/>
        <v>0</v>
      </c>
      <c r="AM16" s="219">
        <f t="shared" si="4"/>
        <v>0</v>
      </c>
      <c r="AN16" s="219">
        <f t="shared" si="4"/>
        <v>0</v>
      </c>
      <c r="AO16" s="219">
        <f t="shared" si="4"/>
        <v>0</v>
      </c>
      <c r="AP16" s="219">
        <f t="shared" si="4"/>
        <v>0</v>
      </c>
      <c r="AQ16" s="219">
        <f t="shared" si="4"/>
        <v>0</v>
      </c>
      <c r="AR16" s="219">
        <f t="shared" si="4"/>
        <v>0</v>
      </c>
      <c r="AS16" s="219">
        <f t="shared" si="4"/>
        <v>0</v>
      </c>
      <c r="AT16" s="219">
        <f t="shared" si="4"/>
        <v>0</v>
      </c>
      <c r="AU16" s="219">
        <f t="shared" si="4"/>
        <v>0</v>
      </c>
      <c r="AV16" s="219">
        <f t="shared" si="4"/>
        <v>0</v>
      </c>
      <c r="AW16" s="219">
        <f t="shared" si="4"/>
        <v>0</v>
      </c>
      <c r="AX16" s="219">
        <f t="shared" si="4"/>
        <v>0</v>
      </c>
      <c r="AY16" s="219">
        <f t="shared" si="4"/>
        <v>0</v>
      </c>
      <c r="AZ16" s="219">
        <f t="shared" si="4"/>
        <v>0</v>
      </c>
      <c r="BA16" s="219">
        <f t="shared" si="4"/>
        <v>0</v>
      </c>
      <c r="BB16" s="219">
        <f t="shared" si="4"/>
        <v>0</v>
      </c>
      <c r="BC16" s="219">
        <f t="shared" si="4"/>
        <v>0</v>
      </c>
      <c r="BD16" s="219">
        <f t="shared" si="4"/>
        <v>0</v>
      </c>
      <c r="BE16" s="219">
        <f t="shared" si="4"/>
        <v>0</v>
      </c>
      <c r="BF16" s="219">
        <f t="shared" si="4"/>
        <v>0</v>
      </c>
      <c r="BG16" s="219">
        <f t="shared" si="4"/>
        <v>0</v>
      </c>
      <c r="BH16" s="219">
        <f t="shared" si="4"/>
        <v>0</v>
      </c>
      <c r="BI16" s="222"/>
      <c r="BJ16" s="222"/>
    </row>
    <row r="17" spans="2:62" ht="12.75">
      <c r="B17" s="264"/>
      <c r="C17" s="116" t="s">
        <v>200</v>
      </c>
      <c r="D17" s="116"/>
      <c r="E17" s="259"/>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22"/>
      <c r="BJ17" s="222"/>
    </row>
    <row r="18" spans="2:62" ht="25.5">
      <c r="B18" s="263" t="s">
        <v>455</v>
      </c>
      <c r="C18" s="116"/>
      <c r="D18" s="102" t="s">
        <v>201</v>
      </c>
      <c r="E18" s="259">
        <f t="shared" si="3"/>
        <v>0</v>
      </c>
      <c r="F18" s="260">
        <v>0</v>
      </c>
      <c r="G18" s="260">
        <v>0</v>
      </c>
      <c r="H18" s="260">
        <v>0</v>
      </c>
      <c r="I18" s="260">
        <v>0</v>
      </c>
      <c r="J18" s="260">
        <v>0</v>
      </c>
      <c r="K18" s="260">
        <v>0</v>
      </c>
      <c r="L18" s="260">
        <v>0</v>
      </c>
      <c r="M18" s="260">
        <v>0</v>
      </c>
      <c r="N18" s="260">
        <v>0</v>
      </c>
      <c r="O18" s="260">
        <v>0</v>
      </c>
      <c r="P18" s="260">
        <v>0</v>
      </c>
      <c r="Q18" s="260">
        <v>0</v>
      </c>
      <c r="R18" s="260">
        <v>0</v>
      </c>
      <c r="S18" s="260">
        <v>0</v>
      </c>
      <c r="T18" s="260">
        <v>0</v>
      </c>
      <c r="U18" s="260">
        <v>0</v>
      </c>
      <c r="V18" s="260">
        <v>0</v>
      </c>
      <c r="W18" s="260">
        <v>0</v>
      </c>
      <c r="X18" s="260">
        <v>0</v>
      </c>
      <c r="Y18" s="260">
        <v>0</v>
      </c>
      <c r="Z18" s="260">
        <v>0</v>
      </c>
      <c r="AA18" s="260">
        <v>0</v>
      </c>
      <c r="AB18" s="260">
        <v>0</v>
      </c>
      <c r="AC18" s="217">
        <v>0</v>
      </c>
      <c r="AD18" s="217">
        <v>0</v>
      </c>
      <c r="AE18" s="217">
        <v>0</v>
      </c>
      <c r="AF18" s="217">
        <v>0</v>
      </c>
      <c r="AG18" s="217">
        <v>0</v>
      </c>
      <c r="AH18" s="217">
        <v>0</v>
      </c>
      <c r="AI18" s="217">
        <v>0</v>
      </c>
      <c r="AJ18" s="217">
        <v>0</v>
      </c>
      <c r="AK18" s="217">
        <v>0</v>
      </c>
      <c r="AL18" s="217">
        <v>0</v>
      </c>
      <c r="AM18" s="217">
        <v>0</v>
      </c>
      <c r="AN18" s="217">
        <v>0</v>
      </c>
      <c r="AO18" s="217">
        <v>0</v>
      </c>
      <c r="AP18" s="217">
        <v>0</v>
      </c>
      <c r="AQ18" s="217">
        <v>0</v>
      </c>
      <c r="AR18" s="217">
        <v>0</v>
      </c>
      <c r="AS18" s="217">
        <v>0</v>
      </c>
      <c r="AT18" s="217">
        <v>0</v>
      </c>
      <c r="AU18" s="217">
        <v>0</v>
      </c>
      <c r="AV18" s="217">
        <v>0</v>
      </c>
      <c r="AW18" s="217">
        <v>0</v>
      </c>
      <c r="AX18" s="217">
        <v>0</v>
      </c>
      <c r="AY18" s="217">
        <v>0</v>
      </c>
      <c r="AZ18" s="217">
        <v>0</v>
      </c>
      <c r="BA18" s="217">
        <v>0</v>
      </c>
      <c r="BB18" s="217">
        <v>0</v>
      </c>
      <c r="BC18" s="217">
        <v>0</v>
      </c>
      <c r="BD18" s="217">
        <v>0</v>
      </c>
      <c r="BE18" s="217">
        <v>0</v>
      </c>
      <c r="BF18" s="217">
        <v>0</v>
      </c>
      <c r="BG18" s="217">
        <v>0</v>
      </c>
      <c r="BH18" s="217">
        <v>0</v>
      </c>
      <c r="BI18" s="222"/>
      <c r="BJ18" s="222"/>
    </row>
    <row r="19" spans="2:62" ht="12.75">
      <c r="B19" s="263" t="s">
        <v>456</v>
      </c>
      <c r="C19" s="116"/>
      <c r="D19" s="102" t="s">
        <v>85</v>
      </c>
      <c r="E19" s="259">
        <f t="shared" si="3"/>
        <v>15798422.74201008</v>
      </c>
      <c r="F19" s="260">
        <v>0</v>
      </c>
      <c r="G19" s="260">
        <v>32777.4692256735</v>
      </c>
      <c r="H19" s="260">
        <v>61485.69434267557</v>
      </c>
      <c r="I19" s="260">
        <v>0</v>
      </c>
      <c r="J19" s="260">
        <v>0</v>
      </c>
      <c r="K19" s="260">
        <v>0</v>
      </c>
      <c r="L19" s="260">
        <v>0</v>
      </c>
      <c r="M19" s="260">
        <v>0</v>
      </c>
      <c r="N19" s="260">
        <v>0</v>
      </c>
      <c r="O19" s="260">
        <v>1049.2520601967262</v>
      </c>
      <c r="P19" s="260">
        <v>354000.49304444867</v>
      </c>
      <c r="Q19" s="260">
        <v>1021104.8542665819</v>
      </c>
      <c r="R19" s="260">
        <v>2824.7264562758673</v>
      </c>
      <c r="S19" s="260">
        <v>1530278.9677610705</v>
      </c>
      <c r="T19" s="260">
        <v>2855468.9032742125</v>
      </c>
      <c r="U19" s="260">
        <v>229471.4204325061</v>
      </c>
      <c r="V19" s="260">
        <v>597654.9124647831</v>
      </c>
      <c r="W19" s="260">
        <v>828826.3399407908</v>
      </c>
      <c r="X19" s="260">
        <v>3588349.6107556056</v>
      </c>
      <c r="Y19" s="260">
        <v>739306.427670618</v>
      </c>
      <c r="Z19" s="260">
        <v>882175.3591811857</v>
      </c>
      <c r="AA19" s="260">
        <v>1001835.7782121528</v>
      </c>
      <c r="AB19" s="260">
        <v>2071812.532921304</v>
      </c>
      <c r="AC19" s="217">
        <v>0</v>
      </c>
      <c r="AD19" s="217">
        <v>0</v>
      </c>
      <c r="AE19" s="217">
        <v>0</v>
      </c>
      <c r="AF19" s="217">
        <v>0</v>
      </c>
      <c r="AG19" s="217">
        <v>0</v>
      </c>
      <c r="AH19" s="217">
        <v>0</v>
      </c>
      <c r="AI19" s="217">
        <v>0</v>
      </c>
      <c r="AJ19" s="217">
        <v>0</v>
      </c>
      <c r="AK19" s="217">
        <v>0</v>
      </c>
      <c r="AL19" s="217">
        <v>0</v>
      </c>
      <c r="AM19" s="217">
        <v>0</v>
      </c>
      <c r="AN19" s="217">
        <v>0</v>
      </c>
      <c r="AO19" s="217">
        <v>0</v>
      </c>
      <c r="AP19" s="217">
        <v>0</v>
      </c>
      <c r="AQ19" s="217">
        <v>0</v>
      </c>
      <c r="AR19" s="217">
        <v>0</v>
      </c>
      <c r="AS19" s="217">
        <v>0</v>
      </c>
      <c r="AT19" s="217">
        <v>0</v>
      </c>
      <c r="AU19" s="217">
        <v>0</v>
      </c>
      <c r="AV19" s="217">
        <v>0</v>
      </c>
      <c r="AW19" s="217">
        <v>0</v>
      </c>
      <c r="AX19" s="217">
        <v>0</v>
      </c>
      <c r="AY19" s="217">
        <v>0</v>
      </c>
      <c r="AZ19" s="217">
        <v>0</v>
      </c>
      <c r="BA19" s="217">
        <v>0</v>
      </c>
      <c r="BB19" s="217">
        <v>0</v>
      </c>
      <c r="BC19" s="217">
        <v>0</v>
      </c>
      <c r="BD19" s="217">
        <v>0</v>
      </c>
      <c r="BE19" s="217">
        <v>0</v>
      </c>
      <c r="BF19" s="217">
        <v>0</v>
      </c>
      <c r="BG19" s="217">
        <v>0</v>
      </c>
      <c r="BH19" s="217">
        <v>0</v>
      </c>
      <c r="BI19" s="222"/>
      <c r="BJ19" s="222"/>
    </row>
    <row r="20" spans="2:62" ht="12.75">
      <c r="B20" s="263" t="s">
        <v>455</v>
      </c>
      <c r="C20" s="116"/>
      <c r="D20" s="102" t="s">
        <v>146</v>
      </c>
      <c r="E20" s="259">
        <f t="shared" si="3"/>
        <v>0</v>
      </c>
      <c r="F20" s="260">
        <v>0</v>
      </c>
      <c r="G20" s="260">
        <v>0</v>
      </c>
      <c r="H20" s="260">
        <v>0</v>
      </c>
      <c r="I20" s="260">
        <v>0</v>
      </c>
      <c r="J20" s="260">
        <v>0</v>
      </c>
      <c r="K20" s="260">
        <v>0</v>
      </c>
      <c r="L20" s="260">
        <v>0</v>
      </c>
      <c r="M20" s="260">
        <v>0</v>
      </c>
      <c r="N20" s="260">
        <v>0</v>
      </c>
      <c r="O20" s="260">
        <v>0</v>
      </c>
      <c r="P20" s="260">
        <v>0</v>
      </c>
      <c r="Q20" s="260">
        <v>0</v>
      </c>
      <c r="R20" s="260">
        <v>0</v>
      </c>
      <c r="S20" s="260">
        <v>0</v>
      </c>
      <c r="T20" s="260">
        <v>0</v>
      </c>
      <c r="U20" s="260">
        <v>0</v>
      </c>
      <c r="V20" s="260">
        <v>0</v>
      </c>
      <c r="W20" s="260">
        <v>0</v>
      </c>
      <c r="X20" s="260">
        <v>0</v>
      </c>
      <c r="Y20" s="260">
        <v>0</v>
      </c>
      <c r="Z20" s="260">
        <v>0</v>
      </c>
      <c r="AA20" s="260">
        <v>0</v>
      </c>
      <c r="AB20" s="260">
        <v>0</v>
      </c>
      <c r="AC20" s="217">
        <v>0</v>
      </c>
      <c r="AD20" s="217">
        <v>0</v>
      </c>
      <c r="AE20" s="217">
        <v>0</v>
      </c>
      <c r="AF20" s="217">
        <v>0</v>
      </c>
      <c r="AG20" s="217">
        <v>0</v>
      </c>
      <c r="AH20" s="217">
        <v>0</v>
      </c>
      <c r="AI20" s="217">
        <v>0</v>
      </c>
      <c r="AJ20" s="217">
        <v>0</v>
      </c>
      <c r="AK20" s="217">
        <v>0</v>
      </c>
      <c r="AL20" s="217">
        <v>0</v>
      </c>
      <c r="AM20" s="217">
        <v>0</v>
      </c>
      <c r="AN20" s="217">
        <v>0</v>
      </c>
      <c r="AO20" s="217">
        <v>0</v>
      </c>
      <c r="AP20" s="217">
        <v>0</v>
      </c>
      <c r="AQ20" s="217">
        <v>0</v>
      </c>
      <c r="AR20" s="217">
        <v>0</v>
      </c>
      <c r="AS20" s="217">
        <v>0</v>
      </c>
      <c r="AT20" s="217">
        <v>0</v>
      </c>
      <c r="AU20" s="217">
        <v>0</v>
      </c>
      <c r="AV20" s="217">
        <v>0</v>
      </c>
      <c r="AW20" s="217">
        <v>0</v>
      </c>
      <c r="AX20" s="217">
        <v>0</v>
      </c>
      <c r="AY20" s="217">
        <v>0</v>
      </c>
      <c r="AZ20" s="217">
        <v>0</v>
      </c>
      <c r="BA20" s="217">
        <v>0</v>
      </c>
      <c r="BB20" s="217">
        <v>0</v>
      </c>
      <c r="BC20" s="217">
        <v>0</v>
      </c>
      <c r="BD20" s="217">
        <v>0</v>
      </c>
      <c r="BE20" s="217">
        <v>0</v>
      </c>
      <c r="BF20" s="217">
        <v>0</v>
      </c>
      <c r="BG20" s="217">
        <v>0</v>
      </c>
      <c r="BH20" s="217">
        <v>0</v>
      </c>
      <c r="BI20" s="222"/>
      <c r="BJ20" s="222"/>
    </row>
    <row r="21" spans="2:62" ht="12.75">
      <c r="B21" s="263" t="s">
        <v>455</v>
      </c>
      <c r="C21" s="116"/>
      <c r="D21" s="102" t="s">
        <v>90</v>
      </c>
      <c r="E21" s="259">
        <f t="shared" si="3"/>
        <v>0</v>
      </c>
      <c r="F21" s="260">
        <v>0</v>
      </c>
      <c r="G21" s="260">
        <v>0</v>
      </c>
      <c r="H21" s="260">
        <v>0</v>
      </c>
      <c r="I21" s="260">
        <v>0</v>
      </c>
      <c r="J21" s="260">
        <v>0</v>
      </c>
      <c r="K21" s="260">
        <v>0</v>
      </c>
      <c r="L21" s="260">
        <v>0</v>
      </c>
      <c r="M21" s="260">
        <v>0</v>
      </c>
      <c r="N21" s="260">
        <v>0</v>
      </c>
      <c r="O21" s="260">
        <v>0</v>
      </c>
      <c r="P21" s="260">
        <v>0</v>
      </c>
      <c r="Q21" s="260">
        <v>0</v>
      </c>
      <c r="R21" s="260">
        <v>0</v>
      </c>
      <c r="S21" s="260">
        <v>0</v>
      </c>
      <c r="T21" s="260">
        <v>0</v>
      </c>
      <c r="U21" s="260">
        <v>0</v>
      </c>
      <c r="V21" s="260">
        <v>0</v>
      </c>
      <c r="W21" s="260">
        <v>0</v>
      </c>
      <c r="X21" s="260">
        <v>0</v>
      </c>
      <c r="Y21" s="260">
        <v>0</v>
      </c>
      <c r="Z21" s="260">
        <v>0</v>
      </c>
      <c r="AA21" s="260">
        <v>0</v>
      </c>
      <c r="AB21" s="260">
        <v>0</v>
      </c>
      <c r="AC21" s="217">
        <v>0</v>
      </c>
      <c r="AD21" s="217">
        <v>0</v>
      </c>
      <c r="AE21" s="217">
        <v>0</v>
      </c>
      <c r="AF21" s="217">
        <v>0</v>
      </c>
      <c r="AG21" s="217">
        <v>0</v>
      </c>
      <c r="AH21" s="217">
        <v>0</v>
      </c>
      <c r="AI21" s="217">
        <v>0</v>
      </c>
      <c r="AJ21" s="217">
        <v>0</v>
      </c>
      <c r="AK21" s="217">
        <v>0</v>
      </c>
      <c r="AL21" s="217">
        <v>0</v>
      </c>
      <c r="AM21" s="217">
        <v>0</v>
      </c>
      <c r="AN21" s="217">
        <v>0</v>
      </c>
      <c r="AO21" s="217">
        <v>0</v>
      </c>
      <c r="AP21" s="217">
        <v>0</v>
      </c>
      <c r="AQ21" s="217">
        <v>0</v>
      </c>
      <c r="AR21" s="217">
        <v>0</v>
      </c>
      <c r="AS21" s="217">
        <v>0</v>
      </c>
      <c r="AT21" s="217">
        <v>0</v>
      </c>
      <c r="AU21" s="217">
        <v>0</v>
      </c>
      <c r="AV21" s="217">
        <v>0</v>
      </c>
      <c r="AW21" s="217">
        <v>0</v>
      </c>
      <c r="AX21" s="217">
        <v>0</v>
      </c>
      <c r="AY21" s="217">
        <v>0</v>
      </c>
      <c r="AZ21" s="217">
        <v>0</v>
      </c>
      <c r="BA21" s="217">
        <v>0</v>
      </c>
      <c r="BB21" s="217">
        <v>0</v>
      </c>
      <c r="BC21" s="217">
        <v>0</v>
      </c>
      <c r="BD21" s="217">
        <v>0</v>
      </c>
      <c r="BE21" s="217">
        <v>0</v>
      </c>
      <c r="BF21" s="217">
        <v>0</v>
      </c>
      <c r="BG21" s="217">
        <v>0</v>
      </c>
      <c r="BH21" s="217">
        <v>0</v>
      </c>
      <c r="BI21" s="222"/>
      <c r="BJ21" s="222"/>
    </row>
    <row r="22" spans="2:62" ht="12.75">
      <c r="B22" s="264"/>
      <c r="C22" s="116"/>
      <c r="D22" s="102" t="s">
        <v>363</v>
      </c>
      <c r="E22" s="259">
        <f t="shared" si="3"/>
        <v>0</v>
      </c>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22"/>
      <c r="BJ22" s="222"/>
    </row>
    <row r="23" spans="2:62" ht="12.75">
      <c r="B23" s="264"/>
      <c r="C23" s="116"/>
      <c r="D23" s="116" t="s">
        <v>86</v>
      </c>
      <c r="E23" s="259">
        <f>SUM(F23:BH23)</f>
        <v>15798422.74201008</v>
      </c>
      <c r="F23" s="261">
        <f>SUM(F18:F22)</f>
        <v>0</v>
      </c>
      <c r="G23" s="261">
        <f aca="true" t="shared" si="5" ref="G23:BH23">SUM(G18:G22)</f>
        <v>32777.4692256735</v>
      </c>
      <c r="H23" s="261">
        <f t="shared" si="5"/>
        <v>61485.69434267557</v>
      </c>
      <c r="I23" s="261">
        <f t="shared" si="5"/>
        <v>0</v>
      </c>
      <c r="J23" s="261">
        <f t="shared" si="5"/>
        <v>0</v>
      </c>
      <c r="K23" s="261">
        <f t="shared" si="5"/>
        <v>0</v>
      </c>
      <c r="L23" s="261">
        <f t="shared" si="5"/>
        <v>0</v>
      </c>
      <c r="M23" s="261">
        <f t="shared" si="5"/>
        <v>0</v>
      </c>
      <c r="N23" s="261">
        <f t="shared" si="5"/>
        <v>0</v>
      </c>
      <c r="O23" s="261">
        <f t="shared" si="5"/>
        <v>1049.2520601967262</v>
      </c>
      <c r="P23" s="261">
        <f t="shared" si="5"/>
        <v>354000.49304444867</v>
      </c>
      <c r="Q23" s="261">
        <f t="shared" si="5"/>
        <v>1021104.8542665819</v>
      </c>
      <c r="R23" s="261">
        <f t="shared" si="5"/>
        <v>2824.7264562758673</v>
      </c>
      <c r="S23" s="261">
        <f t="shared" si="5"/>
        <v>1530278.9677610705</v>
      </c>
      <c r="T23" s="261">
        <f t="shared" si="5"/>
        <v>2855468.9032742125</v>
      </c>
      <c r="U23" s="261">
        <f t="shared" si="5"/>
        <v>229471.4204325061</v>
      </c>
      <c r="V23" s="261">
        <f t="shared" si="5"/>
        <v>597654.9124647831</v>
      </c>
      <c r="W23" s="261">
        <f t="shared" si="5"/>
        <v>828826.3399407908</v>
      </c>
      <c r="X23" s="261">
        <f t="shared" si="5"/>
        <v>3588349.6107556056</v>
      </c>
      <c r="Y23" s="261">
        <f t="shared" si="5"/>
        <v>739306.427670618</v>
      </c>
      <c r="Z23" s="261">
        <f t="shared" si="5"/>
        <v>882175.3591811857</v>
      </c>
      <c r="AA23" s="261">
        <f t="shared" si="5"/>
        <v>1001835.7782121528</v>
      </c>
      <c r="AB23" s="261">
        <f t="shared" si="5"/>
        <v>2071812.532921304</v>
      </c>
      <c r="AC23" s="219">
        <f t="shared" si="5"/>
        <v>0</v>
      </c>
      <c r="AD23" s="219">
        <f t="shared" si="5"/>
        <v>0</v>
      </c>
      <c r="AE23" s="219">
        <f t="shared" si="5"/>
        <v>0</v>
      </c>
      <c r="AF23" s="219">
        <f t="shared" si="5"/>
        <v>0</v>
      </c>
      <c r="AG23" s="219">
        <f t="shared" si="5"/>
        <v>0</v>
      </c>
      <c r="AH23" s="219">
        <f t="shared" si="5"/>
        <v>0</v>
      </c>
      <c r="AI23" s="219">
        <f t="shared" si="5"/>
        <v>0</v>
      </c>
      <c r="AJ23" s="219">
        <f t="shared" si="5"/>
        <v>0</v>
      </c>
      <c r="AK23" s="219">
        <f t="shared" si="5"/>
        <v>0</v>
      </c>
      <c r="AL23" s="219">
        <f t="shared" si="5"/>
        <v>0</v>
      </c>
      <c r="AM23" s="219">
        <f t="shared" si="5"/>
        <v>0</v>
      </c>
      <c r="AN23" s="219">
        <f t="shared" si="5"/>
        <v>0</v>
      </c>
      <c r="AO23" s="219">
        <f t="shared" si="5"/>
        <v>0</v>
      </c>
      <c r="AP23" s="219">
        <f t="shared" si="5"/>
        <v>0</v>
      </c>
      <c r="AQ23" s="219">
        <f t="shared" si="5"/>
        <v>0</v>
      </c>
      <c r="AR23" s="219">
        <f t="shared" si="5"/>
        <v>0</v>
      </c>
      <c r="AS23" s="219">
        <f t="shared" si="5"/>
        <v>0</v>
      </c>
      <c r="AT23" s="219">
        <f t="shared" si="5"/>
        <v>0</v>
      </c>
      <c r="AU23" s="219">
        <f t="shared" si="5"/>
        <v>0</v>
      </c>
      <c r="AV23" s="219">
        <f t="shared" si="5"/>
        <v>0</v>
      </c>
      <c r="AW23" s="219">
        <f t="shared" si="5"/>
        <v>0</v>
      </c>
      <c r="AX23" s="219">
        <f t="shared" si="5"/>
        <v>0</v>
      </c>
      <c r="AY23" s="219">
        <f t="shared" si="5"/>
        <v>0</v>
      </c>
      <c r="AZ23" s="219">
        <f t="shared" si="5"/>
        <v>0</v>
      </c>
      <c r="BA23" s="219">
        <f t="shared" si="5"/>
        <v>0</v>
      </c>
      <c r="BB23" s="219">
        <f t="shared" si="5"/>
        <v>0</v>
      </c>
      <c r="BC23" s="219">
        <f t="shared" si="5"/>
        <v>0</v>
      </c>
      <c r="BD23" s="219">
        <f t="shared" si="5"/>
        <v>0</v>
      </c>
      <c r="BE23" s="219">
        <f t="shared" si="5"/>
        <v>0</v>
      </c>
      <c r="BF23" s="219">
        <f t="shared" si="5"/>
        <v>0</v>
      </c>
      <c r="BG23" s="219">
        <f t="shared" si="5"/>
        <v>0</v>
      </c>
      <c r="BH23" s="219">
        <f t="shared" si="5"/>
        <v>0</v>
      </c>
      <c r="BI23" s="222"/>
      <c r="BJ23" s="222"/>
    </row>
    <row r="24" spans="2:62" ht="12.75">
      <c r="B24" s="264"/>
      <c r="C24" s="116"/>
      <c r="D24" s="116" t="s">
        <v>111</v>
      </c>
      <c r="E24" s="259">
        <f aca="true" t="shared" si="6" ref="E24:AJ24">E16+E23</f>
        <v>782127011.6631178</v>
      </c>
      <c r="F24" s="259">
        <f t="shared" si="6"/>
        <v>60900089.25540824</v>
      </c>
      <c r="G24" s="259">
        <f t="shared" si="6"/>
        <v>151806679.37192735</v>
      </c>
      <c r="H24" s="259">
        <f t="shared" si="6"/>
        <v>246225494.42018035</v>
      </c>
      <c r="I24" s="259">
        <f t="shared" si="6"/>
        <v>48442443.29832045</v>
      </c>
      <c r="J24" s="259">
        <f t="shared" si="6"/>
        <v>4074340.4396130648</v>
      </c>
      <c r="K24" s="259">
        <f t="shared" si="6"/>
        <v>2123410.9717665548</v>
      </c>
      <c r="L24" s="259">
        <f t="shared" si="6"/>
        <v>1027080.7419042108</v>
      </c>
      <c r="M24" s="259">
        <f t="shared" si="6"/>
        <v>3166784.929041298</v>
      </c>
      <c r="N24" s="259">
        <f t="shared" si="6"/>
        <v>1017086.0344551692</v>
      </c>
      <c r="O24" s="259">
        <f t="shared" si="6"/>
        <v>15766991.921172325</v>
      </c>
      <c r="P24" s="259">
        <f t="shared" si="6"/>
        <v>31799416.10890334</v>
      </c>
      <c r="Q24" s="259">
        <f t="shared" si="6"/>
        <v>15792075.295863735</v>
      </c>
      <c r="R24" s="259">
        <f t="shared" si="6"/>
        <v>18005804.19401918</v>
      </c>
      <c r="S24" s="259">
        <f t="shared" si="6"/>
        <v>2959652.7535081925</v>
      </c>
      <c r="T24" s="259">
        <f t="shared" si="6"/>
        <v>6854326.626277855</v>
      </c>
      <c r="U24" s="259">
        <f t="shared" si="6"/>
        <v>6307466.287736201</v>
      </c>
      <c r="V24" s="259">
        <f t="shared" si="6"/>
        <v>31221702.924668137</v>
      </c>
      <c r="W24" s="259">
        <f t="shared" si="6"/>
        <v>96537829.60513346</v>
      </c>
      <c r="X24" s="259">
        <f t="shared" si="6"/>
        <v>13724041.338070868</v>
      </c>
      <c r="Y24" s="259">
        <f t="shared" si="6"/>
        <v>7569642.387344012</v>
      </c>
      <c r="Z24" s="259">
        <f t="shared" si="6"/>
        <v>5695764.89489918</v>
      </c>
      <c r="AA24" s="259">
        <f t="shared" si="6"/>
        <v>3752067.4810172054</v>
      </c>
      <c r="AB24" s="259">
        <f t="shared" si="6"/>
        <v>7356820.381887286</v>
      </c>
      <c r="AC24" s="218">
        <f t="shared" si="6"/>
        <v>0</v>
      </c>
      <c r="AD24" s="218">
        <f t="shared" si="6"/>
        <v>0</v>
      </c>
      <c r="AE24" s="218">
        <f t="shared" si="6"/>
        <v>0</v>
      </c>
      <c r="AF24" s="218">
        <f t="shared" si="6"/>
        <v>0</v>
      </c>
      <c r="AG24" s="218">
        <f t="shared" si="6"/>
        <v>0</v>
      </c>
      <c r="AH24" s="218">
        <f t="shared" si="6"/>
        <v>0</v>
      </c>
      <c r="AI24" s="218">
        <f t="shared" si="6"/>
        <v>0</v>
      </c>
      <c r="AJ24" s="218">
        <f t="shared" si="6"/>
        <v>0</v>
      </c>
      <c r="AK24" s="218">
        <f aca="true" t="shared" si="7" ref="AK24:BH24">AK16+AK23</f>
        <v>0</v>
      </c>
      <c r="AL24" s="218">
        <f t="shared" si="7"/>
        <v>0</v>
      </c>
      <c r="AM24" s="218">
        <f t="shared" si="7"/>
        <v>0</v>
      </c>
      <c r="AN24" s="218">
        <f t="shared" si="7"/>
        <v>0</v>
      </c>
      <c r="AO24" s="218">
        <f t="shared" si="7"/>
        <v>0</v>
      </c>
      <c r="AP24" s="218">
        <f t="shared" si="7"/>
        <v>0</v>
      </c>
      <c r="AQ24" s="218">
        <f t="shared" si="7"/>
        <v>0</v>
      </c>
      <c r="AR24" s="218">
        <f t="shared" si="7"/>
        <v>0</v>
      </c>
      <c r="AS24" s="218">
        <f t="shared" si="7"/>
        <v>0</v>
      </c>
      <c r="AT24" s="218">
        <f t="shared" si="7"/>
        <v>0</v>
      </c>
      <c r="AU24" s="218">
        <f t="shared" si="7"/>
        <v>0</v>
      </c>
      <c r="AV24" s="218">
        <f t="shared" si="7"/>
        <v>0</v>
      </c>
      <c r="AW24" s="218">
        <f t="shared" si="7"/>
        <v>0</v>
      </c>
      <c r="AX24" s="218">
        <f t="shared" si="7"/>
        <v>0</v>
      </c>
      <c r="AY24" s="218">
        <f t="shared" si="7"/>
        <v>0</v>
      </c>
      <c r="AZ24" s="218">
        <f t="shared" si="7"/>
        <v>0</v>
      </c>
      <c r="BA24" s="218">
        <f t="shared" si="7"/>
        <v>0</v>
      </c>
      <c r="BB24" s="218">
        <f t="shared" si="7"/>
        <v>0</v>
      </c>
      <c r="BC24" s="218">
        <f t="shared" si="7"/>
        <v>0</v>
      </c>
      <c r="BD24" s="218">
        <f t="shared" si="7"/>
        <v>0</v>
      </c>
      <c r="BE24" s="218">
        <f t="shared" si="7"/>
        <v>0</v>
      </c>
      <c r="BF24" s="218">
        <f t="shared" si="7"/>
        <v>0</v>
      </c>
      <c r="BG24" s="218">
        <f t="shared" si="7"/>
        <v>0</v>
      </c>
      <c r="BH24" s="218">
        <f t="shared" si="7"/>
        <v>0</v>
      </c>
      <c r="BI24" s="222"/>
      <c r="BJ24" s="222"/>
    </row>
    <row r="25" spans="2:62" ht="12.75">
      <c r="B25" s="264"/>
      <c r="C25" s="116" t="s">
        <v>245</v>
      </c>
      <c r="D25" s="116"/>
      <c r="E25" s="259">
        <f t="shared" si="3"/>
        <v>0</v>
      </c>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22"/>
      <c r="BJ25" s="222"/>
    </row>
    <row r="26" spans="2:62" ht="12.75">
      <c r="B26" s="264" t="s">
        <v>457</v>
      </c>
      <c r="C26" s="116"/>
      <c r="D26" s="129" t="s">
        <v>136</v>
      </c>
      <c r="E26" s="259">
        <f t="shared" si="3"/>
        <v>2067710850.5938969</v>
      </c>
      <c r="F26" s="262">
        <v>0</v>
      </c>
      <c r="G26" s="262">
        <v>0</v>
      </c>
      <c r="H26" s="262">
        <v>7781204.750260146</v>
      </c>
      <c r="I26" s="262">
        <v>34510000</v>
      </c>
      <c r="J26" s="262">
        <v>37094545.45454545</v>
      </c>
      <c r="K26" s="262">
        <v>45249090.90909091</v>
      </c>
      <c r="L26" s="262">
        <v>55417272.72727272</v>
      </c>
      <c r="M26" s="262">
        <v>62939090.90909091</v>
      </c>
      <c r="N26" s="262">
        <v>60193636.36363636</v>
      </c>
      <c r="O26" s="262">
        <v>77845941.18</v>
      </c>
      <c r="P26" s="262">
        <v>106500515.5</v>
      </c>
      <c r="Q26" s="262">
        <v>96256345.98</v>
      </c>
      <c r="R26" s="262">
        <v>109054382.2</v>
      </c>
      <c r="S26" s="262">
        <v>111601286.92999999</v>
      </c>
      <c r="T26" s="262">
        <v>121069673.63</v>
      </c>
      <c r="U26" s="262">
        <v>128350457.71000001</v>
      </c>
      <c r="V26" s="262">
        <v>131455665.9</v>
      </c>
      <c r="W26" s="262">
        <v>134442550.76</v>
      </c>
      <c r="X26" s="262">
        <v>156149610.95999998</v>
      </c>
      <c r="Y26" s="262">
        <v>164648879.89000002</v>
      </c>
      <c r="Z26" s="262">
        <v>143065603.42000002</v>
      </c>
      <c r="AA26" s="262">
        <v>141583269.11</v>
      </c>
      <c r="AB26" s="262">
        <v>142501826.31</v>
      </c>
      <c r="AC26" s="224">
        <v>0</v>
      </c>
      <c r="AD26" s="224">
        <v>0</v>
      </c>
      <c r="AE26" s="224">
        <v>0</v>
      </c>
      <c r="AF26" s="224">
        <v>0</v>
      </c>
      <c r="AG26" s="224">
        <v>0</v>
      </c>
      <c r="AH26" s="224">
        <v>0</v>
      </c>
      <c r="AI26" s="224">
        <v>0</v>
      </c>
      <c r="AJ26" s="224">
        <v>0</v>
      </c>
      <c r="AK26" s="224">
        <v>0</v>
      </c>
      <c r="AL26" s="224">
        <v>0</v>
      </c>
      <c r="AM26" s="224">
        <v>0</v>
      </c>
      <c r="AN26" s="224">
        <v>0</v>
      </c>
      <c r="AO26" s="224">
        <v>0</v>
      </c>
      <c r="AP26" s="224">
        <v>0</v>
      </c>
      <c r="AQ26" s="224">
        <v>0</v>
      </c>
      <c r="AR26" s="224">
        <v>0</v>
      </c>
      <c r="AS26" s="224">
        <v>0</v>
      </c>
      <c r="AT26" s="224">
        <v>0</v>
      </c>
      <c r="AU26" s="224">
        <v>0</v>
      </c>
      <c r="AV26" s="224">
        <v>0</v>
      </c>
      <c r="AW26" s="224">
        <v>0</v>
      </c>
      <c r="AX26" s="224">
        <v>0</v>
      </c>
      <c r="AY26" s="224">
        <v>0</v>
      </c>
      <c r="AZ26" s="224">
        <v>0</v>
      </c>
      <c r="BA26" s="224">
        <v>0</v>
      </c>
      <c r="BB26" s="224">
        <v>0</v>
      </c>
      <c r="BC26" s="224">
        <v>0</v>
      </c>
      <c r="BD26" s="224">
        <v>0</v>
      </c>
      <c r="BE26" s="224">
        <v>0</v>
      </c>
      <c r="BF26" s="224">
        <v>0</v>
      </c>
      <c r="BG26" s="224">
        <v>0</v>
      </c>
      <c r="BH26" s="224">
        <v>0</v>
      </c>
      <c r="BI26" s="222"/>
      <c r="BJ26" s="222"/>
    </row>
    <row r="27" spans="2:62" ht="12.75">
      <c r="B27" s="264" t="s">
        <v>458</v>
      </c>
      <c r="C27" s="116"/>
      <c r="D27" s="129" t="s">
        <v>137</v>
      </c>
      <c r="E27" s="259">
        <f t="shared" si="3"/>
        <v>-470014309.7415348</v>
      </c>
      <c r="F27" s="262">
        <v>0</v>
      </c>
      <c r="G27" s="262">
        <v>-5017</v>
      </c>
      <c r="H27" s="262">
        <v>-4490476.332806301</v>
      </c>
      <c r="I27" s="262">
        <v>-18640132.50917214</v>
      </c>
      <c r="J27" s="262">
        <v>-25019646.265902087</v>
      </c>
      <c r="K27" s="262">
        <v>-30626753.0626335</v>
      </c>
      <c r="L27" s="262">
        <v>-26347020.2950314</v>
      </c>
      <c r="M27" s="262">
        <v>-13459330.237325879</v>
      </c>
      <c r="N27" s="262">
        <v>-23007121.239092927</v>
      </c>
      <c r="O27" s="262">
        <v>-15700839.969999999</v>
      </c>
      <c r="P27" s="262">
        <v>-19319851.69</v>
      </c>
      <c r="Q27" s="262">
        <v>-16341941.399999999</v>
      </c>
      <c r="R27" s="262">
        <v>-19123563.45770377</v>
      </c>
      <c r="S27" s="262">
        <v>-26686587.154303245</v>
      </c>
      <c r="T27" s="262">
        <v>-27989736.4831376</v>
      </c>
      <c r="U27" s="262">
        <v>-25107557.60820333</v>
      </c>
      <c r="V27" s="262">
        <v>-22227674.492059592</v>
      </c>
      <c r="W27" s="262">
        <v>-21211763.442708146</v>
      </c>
      <c r="X27" s="262">
        <v>-21698664.931077998</v>
      </c>
      <c r="Y27" s="262">
        <v>-23953093.29037686</v>
      </c>
      <c r="Z27" s="262">
        <v>-33719978.81</v>
      </c>
      <c r="AA27" s="262">
        <v>-30191704.54</v>
      </c>
      <c r="AB27" s="262">
        <v>-25145855.53</v>
      </c>
      <c r="AC27" s="224">
        <v>0</v>
      </c>
      <c r="AD27" s="224">
        <v>0</v>
      </c>
      <c r="AE27" s="224">
        <v>0</v>
      </c>
      <c r="AF27" s="224">
        <v>0</v>
      </c>
      <c r="AG27" s="224">
        <v>0</v>
      </c>
      <c r="AH27" s="224">
        <v>0</v>
      </c>
      <c r="AI27" s="224">
        <v>0</v>
      </c>
      <c r="AJ27" s="224">
        <v>0</v>
      </c>
      <c r="AK27" s="224">
        <v>0</v>
      </c>
      <c r="AL27" s="224">
        <v>0</v>
      </c>
      <c r="AM27" s="224">
        <v>0</v>
      </c>
      <c r="AN27" s="224">
        <v>0</v>
      </c>
      <c r="AO27" s="224">
        <v>0</v>
      </c>
      <c r="AP27" s="224">
        <v>0</v>
      </c>
      <c r="AQ27" s="224">
        <v>0</v>
      </c>
      <c r="AR27" s="224">
        <v>0</v>
      </c>
      <c r="AS27" s="224">
        <v>0</v>
      </c>
      <c r="AT27" s="224">
        <v>0</v>
      </c>
      <c r="AU27" s="224">
        <v>0</v>
      </c>
      <c r="AV27" s="224">
        <v>0</v>
      </c>
      <c r="AW27" s="224">
        <v>0</v>
      </c>
      <c r="AX27" s="224">
        <v>0</v>
      </c>
      <c r="AY27" s="224">
        <v>0</v>
      </c>
      <c r="AZ27" s="224">
        <v>0</v>
      </c>
      <c r="BA27" s="224">
        <v>0</v>
      </c>
      <c r="BB27" s="224">
        <v>0</v>
      </c>
      <c r="BC27" s="224">
        <v>0</v>
      </c>
      <c r="BD27" s="224">
        <v>0</v>
      </c>
      <c r="BE27" s="224">
        <v>0</v>
      </c>
      <c r="BF27" s="224">
        <v>0</v>
      </c>
      <c r="BG27" s="224">
        <v>0</v>
      </c>
      <c r="BH27" s="224">
        <v>0</v>
      </c>
      <c r="BI27" s="222"/>
      <c r="BJ27" s="223"/>
    </row>
    <row r="28" spans="2:62" ht="12.75">
      <c r="B28" s="264" t="s">
        <v>459</v>
      </c>
      <c r="C28" s="116"/>
      <c r="D28" s="129" t="s">
        <v>138</v>
      </c>
      <c r="E28" s="259">
        <f t="shared" si="3"/>
        <v>-180619095.2633419</v>
      </c>
      <c r="F28" s="262">
        <v>0</v>
      </c>
      <c r="G28" s="262">
        <v>0</v>
      </c>
      <c r="H28" s="262">
        <v>0</v>
      </c>
      <c r="I28" s="262">
        <v>0</v>
      </c>
      <c r="J28" s="262">
        <v>0</v>
      </c>
      <c r="K28" s="262">
        <v>0</v>
      </c>
      <c r="L28" s="262">
        <v>0</v>
      </c>
      <c r="M28" s="262">
        <v>0</v>
      </c>
      <c r="N28" s="262">
        <v>0</v>
      </c>
      <c r="O28" s="262">
        <v>0</v>
      </c>
      <c r="P28" s="262">
        <v>0</v>
      </c>
      <c r="Q28" s="262">
        <v>-1241247.9709019174</v>
      </c>
      <c r="R28" s="262">
        <v>-10003035.068655632</v>
      </c>
      <c r="S28" s="262">
        <v>-9248474.981122704</v>
      </c>
      <c r="T28" s="262">
        <v>-9031496.660058718</v>
      </c>
      <c r="U28" s="262">
        <v>-15529604.430539003</v>
      </c>
      <c r="V28" s="262">
        <v>-16393420.822382122</v>
      </c>
      <c r="W28" s="262">
        <v>-19332535.29518755</v>
      </c>
      <c r="X28" s="262">
        <v>-22954613.108676594</v>
      </c>
      <c r="Y28" s="262">
        <v>-24794411.57988694</v>
      </c>
      <c r="Z28" s="262">
        <v>-16591395.225000001</v>
      </c>
      <c r="AA28" s="262">
        <v>-17172441.288000003</v>
      </c>
      <c r="AB28" s="262">
        <v>-18326418.832930677</v>
      </c>
      <c r="AC28" s="224">
        <v>0</v>
      </c>
      <c r="AD28" s="224">
        <v>0</v>
      </c>
      <c r="AE28" s="224">
        <v>0</v>
      </c>
      <c r="AF28" s="224">
        <v>0</v>
      </c>
      <c r="AG28" s="224">
        <v>0</v>
      </c>
      <c r="AH28" s="224">
        <v>0</v>
      </c>
      <c r="AI28" s="224">
        <v>0</v>
      </c>
      <c r="AJ28" s="224">
        <v>0</v>
      </c>
      <c r="AK28" s="224">
        <v>0</v>
      </c>
      <c r="AL28" s="224">
        <v>0</v>
      </c>
      <c r="AM28" s="224">
        <v>0</v>
      </c>
      <c r="AN28" s="224">
        <v>0</v>
      </c>
      <c r="AO28" s="224">
        <v>0</v>
      </c>
      <c r="AP28" s="224">
        <v>0</v>
      </c>
      <c r="AQ28" s="224">
        <v>0</v>
      </c>
      <c r="AR28" s="224">
        <v>0</v>
      </c>
      <c r="AS28" s="224">
        <v>0</v>
      </c>
      <c r="AT28" s="224">
        <v>0</v>
      </c>
      <c r="AU28" s="224">
        <v>0</v>
      </c>
      <c r="AV28" s="224">
        <v>0</v>
      </c>
      <c r="AW28" s="224">
        <v>0</v>
      </c>
      <c r="AX28" s="224">
        <v>0</v>
      </c>
      <c r="AY28" s="224">
        <v>0</v>
      </c>
      <c r="AZ28" s="224">
        <v>0</v>
      </c>
      <c r="BA28" s="224">
        <v>0</v>
      </c>
      <c r="BB28" s="224">
        <v>0</v>
      </c>
      <c r="BC28" s="224">
        <v>0</v>
      </c>
      <c r="BD28" s="224">
        <v>0</v>
      </c>
      <c r="BE28" s="224">
        <v>0</v>
      </c>
      <c r="BF28" s="224">
        <v>0</v>
      </c>
      <c r="BG28" s="224">
        <v>0</v>
      </c>
      <c r="BH28" s="224">
        <v>0</v>
      </c>
      <c r="BI28" s="222"/>
      <c r="BJ28" s="222"/>
    </row>
    <row r="29" spans="2:62" ht="25.5">
      <c r="B29" s="264"/>
      <c r="C29" s="116"/>
      <c r="D29" s="102" t="s">
        <v>371</v>
      </c>
      <c r="E29" s="259">
        <f t="shared" si="3"/>
        <v>0</v>
      </c>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2"/>
      <c r="BJ29" s="222"/>
    </row>
    <row r="30" spans="2:62" ht="12.75">
      <c r="B30" s="264" t="s">
        <v>460</v>
      </c>
      <c r="C30" s="116"/>
      <c r="D30" s="129" t="s">
        <v>203</v>
      </c>
      <c r="E30" s="259">
        <f t="shared" si="3"/>
        <v>-1375619642.2346618</v>
      </c>
      <c r="F30" s="262">
        <v>0</v>
      </c>
      <c r="G30" s="262">
        <v>-4369199.967849496</v>
      </c>
      <c r="H30" s="262">
        <v>-20430234.023875467</v>
      </c>
      <c r="I30" s="262">
        <v>-47225547.08122049</v>
      </c>
      <c r="J30" s="262">
        <v>-55557279.83474389</v>
      </c>
      <c r="K30" s="262">
        <v>-59714146.051515505</v>
      </c>
      <c r="L30" s="262">
        <v>-64444549.99846304</v>
      </c>
      <c r="M30" s="262">
        <v>-67548846.4219421</v>
      </c>
      <c r="N30" s="262">
        <v>-69504581.25625406</v>
      </c>
      <c r="O30" s="262">
        <v>-73048193.10527179</v>
      </c>
      <c r="P30" s="262">
        <v>-76879310.03845331</v>
      </c>
      <c r="Q30" s="262">
        <v>-79094239.8312353</v>
      </c>
      <c r="R30" s="262">
        <v>-80766918.53581893</v>
      </c>
      <c r="S30" s="262">
        <v>-82499394.86915858</v>
      </c>
      <c r="T30" s="262">
        <v>-82064147.19199306</v>
      </c>
      <c r="U30" s="262">
        <v>-82399193.46314593</v>
      </c>
      <c r="V30" s="262">
        <v>-80300275.91839057</v>
      </c>
      <c r="W30" s="262">
        <v>-63281380.45496435</v>
      </c>
      <c r="X30" s="262">
        <v>-66862252.646153055</v>
      </c>
      <c r="Y30" s="262">
        <v>-64194311.44526783</v>
      </c>
      <c r="Z30" s="262">
        <v>-57673896.24619118</v>
      </c>
      <c r="AA30" s="262">
        <v>-52051074.17062971</v>
      </c>
      <c r="AB30" s="262">
        <v>-45710669.68212389</v>
      </c>
      <c r="AC30" s="224">
        <v>0</v>
      </c>
      <c r="AD30" s="224">
        <v>0</v>
      </c>
      <c r="AE30" s="224">
        <v>0</v>
      </c>
      <c r="AF30" s="224">
        <v>0</v>
      </c>
      <c r="AG30" s="224">
        <v>0</v>
      </c>
      <c r="AH30" s="224">
        <v>0</v>
      </c>
      <c r="AI30" s="224">
        <v>0</v>
      </c>
      <c r="AJ30" s="224">
        <v>0</v>
      </c>
      <c r="AK30" s="224">
        <v>0</v>
      </c>
      <c r="AL30" s="224">
        <v>0</v>
      </c>
      <c r="AM30" s="224">
        <v>0</v>
      </c>
      <c r="AN30" s="224">
        <v>0</v>
      </c>
      <c r="AO30" s="224">
        <v>0</v>
      </c>
      <c r="AP30" s="224">
        <v>0</v>
      </c>
      <c r="AQ30" s="224">
        <v>0</v>
      </c>
      <c r="AR30" s="224">
        <v>0</v>
      </c>
      <c r="AS30" s="224">
        <v>0</v>
      </c>
      <c r="AT30" s="224">
        <v>0</v>
      </c>
      <c r="AU30" s="224">
        <v>0</v>
      </c>
      <c r="AV30" s="224">
        <v>0</v>
      </c>
      <c r="AW30" s="224">
        <v>0</v>
      </c>
      <c r="AX30" s="224">
        <v>0</v>
      </c>
      <c r="AY30" s="224">
        <v>0</v>
      </c>
      <c r="AZ30" s="224">
        <v>0</v>
      </c>
      <c r="BA30" s="224">
        <v>0</v>
      </c>
      <c r="BB30" s="224">
        <v>0</v>
      </c>
      <c r="BC30" s="224">
        <v>0</v>
      </c>
      <c r="BD30" s="224">
        <v>0</v>
      </c>
      <c r="BE30" s="224">
        <v>0</v>
      </c>
      <c r="BF30" s="224">
        <v>0</v>
      </c>
      <c r="BG30" s="224">
        <v>0</v>
      </c>
      <c r="BH30" s="224">
        <v>0</v>
      </c>
      <c r="BI30" s="222"/>
      <c r="BJ30" s="222"/>
    </row>
    <row r="31" spans="2:62" ht="12.75">
      <c r="B31" s="265"/>
      <c r="C31" s="116"/>
      <c r="D31" s="116" t="s">
        <v>204</v>
      </c>
      <c r="E31" s="259">
        <f t="shared" si="3"/>
        <v>41457803.35435839</v>
      </c>
      <c r="F31" s="261">
        <f>SUM(F25:F30)</f>
        <v>0</v>
      </c>
      <c r="G31" s="261">
        <f aca="true" t="shared" si="8" ref="G31:AK31">SUM(G25:G30)</f>
        <v>-4374216.967849496</v>
      </c>
      <c r="H31" s="261">
        <f t="shared" si="8"/>
        <v>-17139505.606421623</v>
      </c>
      <c r="I31" s="261">
        <f t="shared" si="8"/>
        <v>-31355679.590392634</v>
      </c>
      <c r="J31" s="261">
        <f t="shared" si="8"/>
        <v>-43482380.64610052</v>
      </c>
      <c r="K31" s="261">
        <f t="shared" si="8"/>
        <v>-45091808.2050581</v>
      </c>
      <c r="L31" s="261">
        <f t="shared" si="8"/>
        <v>-35374297.56622172</v>
      </c>
      <c r="M31" s="261">
        <f t="shared" si="8"/>
        <v>-18069085.75017707</v>
      </c>
      <c r="N31" s="261">
        <f t="shared" si="8"/>
        <v>-32318066.131710634</v>
      </c>
      <c r="O31" s="261">
        <f t="shared" si="8"/>
        <v>-10903091.895271778</v>
      </c>
      <c r="P31" s="261">
        <f t="shared" si="8"/>
        <v>10301353.771546692</v>
      </c>
      <c r="Q31" s="261">
        <f t="shared" si="8"/>
        <v>-421083.22213721275</v>
      </c>
      <c r="R31" s="261">
        <f t="shared" si="8"/>
        <v>-839134.8621783257</v>
      </c>
      <c r="S31" s="261">
        <f t="shared" si="8"/>
        <v>-6833170.074584529</v>
      </c>
      <c r="T31" s="261">
        <f t="shared" si="8"/>
        <v>1984293.294810608</v>
      </c>
      <c r="U31" s="261">
        <f t="shared" si="8"/>
        <v>5314102.208111763</v>
      </c>
      <c r="V31" s="261">
        <f t="shared" si="8"/>
        <v>12534294.667167723</v>
      </c>
      <c r="W31" s="261">
        <f t="shared" si="8"/>
        <v>30616871.567139946</v>
      </c>
      <c r="X31" s="261">
        <f t="shared" si="8"/>
        <v>44634080.27409234</v>
      </c>
      <c r="Y31" s="261">
        <f t="shared" si="8"/>
        <v>51707063.574468374</v>
      </c>
      <c r="Z31" s="261">
        <f t="shared" si="8"/>
        <v>35080333.13880884</v>
      </c>
      <c r="AA31" s="261">
        <f t="shared" si="8"/>
        <v>42168049.11137031</v>
      </c>
      <c r="AB31" s="261">
        <f t="shared" si="8"/>
        <v>53318882.264945425</v>
      </c>
      <c r="AC31" s="219">
        <f t="shared" si="8"/>
        <v>0</v>
      </c>
      <c r="AD31" s="219">
        <f t="shared" si="8"/>
        <v>0</v>
      </c>
      <c r="AE31" s="219">
        <f t="shared" si="8"/>
        <v>0</v>
      </c>
      <c r="AF31" s="219">
        <f t="shared" si="8"/>
        <v>0</v>
      </c>
      <c r="AG31" s="219">
        <f t="shared" si="8"/>
        <v>0</v>
      </c>
      <c r="AH31" s="219">
        <f t="shared" si="8"/>
        <v>0</v>
      </c>
      <c r="AI31" s="219">
        <f t="shared" si="8"/>
        <v>0</v>
      </c>
      <c r="AJ31" s="219">
        <f t="shared" si="8"/>
        <v>0</v>
      </c>
      <c r="AK31" s="219">
        <f t="shared" si="8"/>
        <v>0</v>
      </c>
      <c r="AL31" s="219">
        <f aca="true" t="shared" si="9" ref="AL31:BH31">SUM(AL25:AL30)</f>
        <v>0</v>
      </c>
      <c r="AM31" s="219">
        <f t="shared" si="9"/>
        <v>0</v>
      </c>
      <c r="AN31" s="219">
        <f t="shared" si="9"/>
        <v>0</v>
      </c>
      <c r="AO31" s="219">
        <f t="shared" si="9"/>
        <v>0</v>
      </c>
      <c r="AP31" s="219">
        <f t="shared" si="9"/>
        <v>0</v>
      </c>
      <c r="AQ31" s="219">
        <f t="shared" si="9"/>
        <v>0</v>
      </c>
      <c r="AR31" s="219">
        <f t="shared" si="9"/>
        <v>0</v>
      </c>
      <c r="AS31" s="219">
        <f t="shared" si="9"/>
        <v>0</v>
      </c>
      <c r="AT31" s="219">
        <f t="shared" si="9"/>
        <v>0</v>
      </c>
      <c r="AU31" s="219">
        <f t="shared" si="9"/>
        <v>0</v>
      </c>
      <c r="AV31" s="219">
        <f t="shared" si="9"/>
        <v>0</v>
      </c>
      <c r="AW31" s="219">
        <f t="shared" si="9"/>
        <v>0</v>
      </c>
      <c r="AX31" s="219">
        <f t="shared" si="9"/>
        <v>0</v>
      </c>
      <c r="AY31" s="219">
        <f t="shared" si="9"/>
        <v>0</v>
      </c>
      <c r="AZ31" s="219">
        <f t="shared" si="9"/>
        <v>0</v>
      </c>
      <c r="BA31" s="219">
        <f t="shared" si="9"/>
        <v>0</v>
      </c>
      <c r="BB31" s="219">
        <f t="shared" si="9"/>
        <v>0</v>
      </c>
      <c r="BC31" s="219">
        <f t="shared" si="9"/>
        <v>0</v>
      </c>
      <c r="BD31" s="219">
        <f t="shared" si="9"/>
        <v>0</v>
      </c>
      <c r="BE31" s="219">
        <f t="shared" si="9"/>
        <v>0</v>
      </c>
      <c r="BF31" s="219">
        <f t="shared" si="9"/>
        <v>0</v>
      </c>
      <c r="BG31" s="219">
        <f t="shared" si="9"/>
        <v>0</v>
      </c>
      <c r="BH31" s="219">
        <f t="shared" si="9"/>
        <v>0</v>
      </c>
      <c r="BI31" s="222"/>
      <c r="BJ31" s="222"/>
    </row>
    <row r="32" spans="2:62" ht="36" customHeight="1">
      <c r="B32" s="105"/>
      <c r="C32" s="104"/>
      <c r="D32" s="187" t="s">
        <v>246</v>
      </c>
      <c r="E32" s="259">
        <f t="shared" si="3"/>
        <v>740669208.3087597</v>
      </c>
      <c r="F32" s="261">
        <f aca="true" t="shared" si="10" ref="F32:AK32">F16+F23-F31</f>
        <v>60900089.25540824</v>
      </c>
      <c r="G32" s="261">
        <f t="shared" si="10"/>
        <v>156180896.33977684</v>
      </c>
      <c r="H32" s="261">
        <f t="shared" si="10"/>
        <v>263365000.02660197</v>
      </c>
      <c r="I32" s="261">
        <f t="shared" si="10"/>
        <v>79798122.88871309</v>
      </c>
      <c r="J32" s="261">
        <f t="shared" si="10"/>
        <v>47556721.08571359</v>
      </c>
      <c r="K32" s="261">
        <f t="shared" si="10"/>
        <v>47215219.17682465</v>
      </c>
      <c r="L32" s="261">
        <f t="shared" si="10"/>
        <v>36401378.308125935</v>
      </c>
      <c r="M32" s="261">
        <f t="shared" si="10"/>
        <v>21235870.679218367</v>
      </c>
      <c r="N32" s="261">
        <f t="shared" si="10"/>
        <v>33335152.166165803</v>
      </c>
      <c r="O32" s="261">
        <f t="shared" si="10"/>
        <v>26670083.816444103</v>
      </c>
      <c r="P32" s="261">
        <f t="shared" si="10"/>
        <v>21498062.33735665</v>
      </c>
      <c r="Q32" s="261">
        <f t="shared" si="10"/>
        <v>16213158.518000947</v>
      </c>
      <c r="R32" s="261">
        <f t="shared" si="10"/>
        <v>18844939.056197505</v>
      </c>
      <c r="S32" s="261">
        <f t="shared" si="10"/>
        <v>9792822.82809272</v>
      </c>
      <c r="T32" s="261">
        <f t="shared" si="10"/>
        <v>4870033.331467247</v>
      </c>
      <c r="U32" s="261">
        <f t="shared" si="10"/>
        <v>993364.0796244377</v>
      </c>
      <c r="V32" s="261">
        <f t="shared" si="10"/>
        <v>18687408.257500414</v>
      </c>
      <c r="W32" s="261">
        <f t="shared" si="10"/>
        <v>65920958.03799351</v>
      </c>
      <c r="X32" s="261">
        <f t="shared" si="10"/>
        <v>-30910038.93602147</v>
      </c>
      <c r="Y32" s="261">
        <f t="shared" si="10"/>
        <v>-44137421.187124364</v>
      </c>
      <c r="Z32" s="261">
        <f t="shared" si="10"/>
        <v>-29384568.243909657</v>
      </c>
      <c r="AA32" s="261">
        <f t="shared" si="10"/>
        <v>-38415981.63035311</v>
      </c>
      <c r="AB32" s="261">
        <f t="shared" si="10"/>
        <v>-45962061.88305814</v>
      </c>
      <c r="AC32" s="219">
        <f t="shared" si="10"/>
        <v>0</v>
      </c>
      <c r="AD32" s="219">
        <f t="shared" si="10"/>
        <v>0</v>
      </c>
      <c r="AE32" s="219">
        <f t="shared" si="10"/>
        <v>0</v>
      </c>
      <c r="AF32" s="219">
        <f t="shared" si="10"/>
        <v>0</v>
      </c>
      <c r="AG32" s="219">
        <f t="shared" si="10"/>
        <v>0</v>
      </c>
      <c r="AH32" s="219">
        <f t="shared" si="10"/>
        <v>0</v>
      </c>
      <c r="AI32" s="219">
        <f t="shared" si="10"/>
        <v>0</v>
      </c>
      <c r="AJ32" s="219">
        <f t="shared" si="10"/>
        <v>0</v>
      </c>
      <c r="AK32" s="219">
        <f t="shared" si="10"/>
        <v>0</v>
      </c>
      <c r="AL32" s="219">
        <f aca="true" t="shared" si="11" ref="AL32:BH32">AL16+AL23-AL31</f>
        <v>0</v>
      </c>
      <c r="AM32" s="219">
        <f t="shared" si="11"/>
        <v>0</v>
      </c>
      <c r="AN32" s="219">
        <f t="shared" si="11"/>
        <v>0</v>
      </c>
      <c r="AO32" s="219">
        <f t="shared" si="11"/>
        <v>0</v>
      </c>
      <c r="AP32" s="219">
        <f t="shared" si="11"/>
        <v>0</v>
      </c>
      <c r="AQ32" s="219">
        <f t="shared" si="11"/>
        <v>0</v>
      </c>
      <c r="AR32" s="219">
        <f t="shared" si="11"/>
        <v>0</v>
      </c>
      <c r="AS32" s="219">
        <f t="shared" si="11"/>
        <v>0</v>
      </c>
      <c r="AT32" s="219">
        <f t="shared" si="11"/>
        <v>0</v>
      </c>
      <c r="AU32" s="219">
        <f t="shared" si="11"/>
        <v>0</v>
      </c>
      <c r="AV32" s="219">
        <f t="shared" si="11"/>
        <v>0</v>
      </c>
      <c r="AW32" s="219">
        <f t="shared" si="11"/>
        <v>0</v>
      </c>
      <c r="AX32" s="219">
        <f t="shared" si="11"/>
        <v>0</v>
      </c>
      <c r="AY32" s="219">
        <f t="shared" si="11"/>
        <v>0</v>
      </c>
      <c r="AZ32" s="219">
        <f t="shared" si="11"/>
        <v>0</v>
      </c>
      <c r="BA32" s="219">
        <f t="shared" si="11"/>
        <v>0</v>
      </c>
      <c r="BB32" s="219">
        <f t="shared" si="11"/>
        <v>0</v>
      </c>
      <c r="BC32" s="219">
        <f t="shared" si="11"/>
        <v>0</v>
      </c>
      <c r="BD32" s="219">
        <f t="shared" si="11"/>
        <v>0</v>
      </c>
      <c r="BE32" s="219">
        <f t="shared" si="11"/>
        <v>0</v>
      </c>
      <c r="BF32" s="219">
        <f t="shared" si="11"/>
        <v>0</v>
      </c>
      <c r="BG32" s="219">
        <f t="shared" si="11"/>
        <v>0</v>
      </c>
      <c r="BH32" s="219">
        <f t="shared" si="11"/>
        <v>0</v>
      </c>
      <c r="BI32" s="222"/>
      <c r="BJ32" s="222"/>
    </row>
    <row r="33" ht="29.25" customHeight="1">
      <c r="D33" s="209"/>
    </row>
    <row r="34" spans="2:3" ht="15.75">
      <c r="B34" s="65" t="s">
        <v>264</v>
      </c>
      <c r="C34" s="43"/>
    </row>
    <row r="35" spans="2:3" ht="12.75">
      <c r="B35" s="45"/>
      <c r="C35" s="48"/>
    </row>
    <row r="36" spans="2:3" ht="12.75">
      <c r="B36" s="110" t="s">
        <v>160</v>
      </c>
      <c r="C36" s="191">
        <v>35976</v>
      </c>
    </row>
    <row r="37" spans="2:3" ht="12.75">
      <c r="B37" s="110" t="s">
        <v>205</v>
      </c>
      <c r="C37" s="221">
        <v>30274426.636864673</v>
      </c>
    </row>
  </sheetData>
  <sheetProtection/>
  <mergeCells count="1">
    <mergeCell ref="F7:BH7"/>
  </mergeCells>
  <printOptions/>
  <pageMargins left="0.75" right="0.75" top="1" bottom="1" header="0.5" footer="0.5"/>
  <pageSetup horizontalDpi="600" verticalDpi="600" orientation="landscape" paperSize="9" scale="30" r:id="rId4"/>
  <customProperties>
    <customPr name="_pios_id" r:id="rId5"/>
    <customPr name="EpmWorksheetKeyString_GUID" r:id="rId6"/>
  </customProperties>
  <drawing r:id="rId3"/>
  <legacyDrawing r:id="rId2"/>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307" t="s">
        <v>239</v>
      </c>
      <c r="C1" s="307"/>
      <c r="D1" s="42"/>
      <c r="E1" s="42"/>
    </row>
    <row r="2" spans="2:5" ht="20.25">
      <c r="B2" s="163" t="str">
        <f>Tradingname</f>
        <v>Eastern Gas Pipeline</v>
      </c>
      <c r="C2" s="164"/>
      <c r="D2" s="86"/>
      <c r="E2" s="86"/>
    </row>
    <row r="3" spans="2:5" ht="15.75" customHeight="1">
      <c r="B3" s="165" t="s">
        <v>220</v>
      </c>
      <c r="C3" s="166">
        <f>Yearending</f>
        <v>44196</v>
      </c>
      <c r="E3" s="123"/>
    </row>
    <row r="4" ht="20.25">
      <c r="B4" s="41"/>
    </row>
    <row r="5" spans="2:5" ht="15.75">
      <c r="B5" s="89" t="s">
        <v>268</v>
      </c>
      <c r="C5" s="87"/>
      <c r="D5" s="87"/>
      <c r="E5" s="87"/>
    </row>
    <row r="6" spans="2:5" ht="15.75">
      <c r="B6" s="89"/>
      <c r="C6" s="87"/>
      <c r="D6" s="87"/>
      <c r="E6" s="87"/>
    </row>
    <row r="7" spans="2:5" ht="25.5">
      <c r="B7" s="90" t="s">
        <v>265</v>
      </c>
      <c r="C7" s="90" t="s">
        <v>211</v>
      </c>
      <c r="D7" s="90" t="s">
        <v>212</v>
      </c>
      <c r="E7" s="90" t="s">
        <v>251</v>
      </c>
    </row>
    <row r="8" spans="2:5" ht="12.75">
      <c r="B8" s="94" t="s">
        <v>426</v>
      </c>
      <c r="C8" s="94" t="s">
        <v>427</v>
      </c>
      <c r="D8" s="94" t="s">
        <v>428</v>
      </c>
      <c r="E8" s="220">
        <v>34573787.576340504</v>
      </c>
    </row>
    <row r="9" spans="2:5" ht="12.75">
      <c r="B9" s="94" t="s">
        <v>426</v>
      </c>
      <c r="C9" s="94" t="s">
        <v>429</v>
      </c>
      <c r="D9" s="94" t="s">
        <v>428</v>
      </c>
      <c r="E9" s="220">
        <v>31996586.08988917</v>
      </c>
    </row>
    <row r="10" spans="2:5" ht="12.75">
      <c r="B10" s="94" t="s">
        <v>426</v>
      </c>
      <c r="C10" s="94" t="s">
        <v>430</v>
      </c>
      <c r="D10" s="94" t="s">
        <v>428</v>
      </c>
      <c r="E10" s="220">
        <v>21308079.48576876</v>
      </c>
    </row>
    <row r="11" spans="2:5" ht="12.75">
      <c r="B11" s="94" t="s">
        <v>426</v>
      </c>
      <c r="C11" s="94" t="s">
        <v>431</v>
      </c>
      <c r="D11" s="94" t="s">
        <v>428</v>
      </c>
      <c r="E11" s="220">
        <v>638018.9479965332</v>
      </c>
    </row>
    <row r="12" spans="2:5" ht="12.75">
      <c r="B12" s="94" t="s">
        <v>426</v>
      </c>
      <c r="C12" s="94" t="s">
        <v>432</v>
      </c>
      <c r="D12" s="94" t="s">
        <v>428</v>
      </c>
      <c r="E12" s="220">
        <v>318812.18931108434</v>
      </c>
    </row>
    <row r="13" spans="2:5" ht="12.75">
      <c r="B13" s="94" t="s">
        <v>426</v>
      </c>
      <c r="C13" s="94" t="s">
        <v>433</v>
      </c>
      <c r="D13" s="94" t="s">
        <v>428</v>
      </c>
      <c r="E13" s="220">
        <v>210000.2232731312</v>
      </c>
    </row>
    <row r="14" spans="2:5" ht="12.75">
      <c r="B14" s="94" t="s">
        <v>426</v>
      </c>
      <c r="C14" s="94" t="s">
        <v>434</v>
      </c>
      <c r="D14" s="94" t="s">
        <v>428</v>
      </c>
      <c r="E14" s="220">
        <v>3011050.6802137196</v>
      </c>
    </row>
    <row r="15" spans="2:5" ht="12.75">
      <c r="B15" s="94" t="s">
        <v>426</v>
      </c>
      <c r="C15" s="94" t="s">
        <v>435</v>
      </c>
      <c r="D15" s="94" t="s">
        <v>428</v>
      </c>
      <c r="E15" s="220">
        <v>669955.6596954536</v>
      </c>
    </row>
    <row r="16" spans="2:5" ht="12.75">
      <c r="B16" s="94" t="s">
        <v>426</v>
      </c>
      <c r="C16" s="94" t="s">
        <v>436</v>
      </c>
      <c r="D16" s="94" t="s">
        <v>428</v>
      </c>
      <c r="E16" s="220">
        <v>3100756.175263983</v>
      </c>
    </row>
    <row r="17" spans="2:5" ht="12.75">
      <c r="B17" s="94" t="s">
        <v>426</v>
      </c>
      <c r="C17" s="94" t="s">
        <v>437</v>
      </c>
      <c r="D17" s="94" t="s">
        <v>428</v>
      </c>
      <c r="E17" s="220">
        <v>119688.46348594129</v>
      </c>
    </row>
    <row r="18" spans="2:5" ht="12.75">
      <c r="B18" s="94" t="s">
        <v>426</v>
      </c>
      <c r="C18" s="94" t="s">
        <v>429</v>
      </c>
      <c r="D18" s="94" t="s">
        <v>438</v>
      </c>
      <c r="E18" s="220">
        <v>12666296.384920277</v>
      </c>
    </row>
    <row r="19" spans="2:5" ht="12.75">
      <c r="B19" s="94" t="s">
        <v>426</v>
      </c>
      <c r="C19" s="94" t="s">
        <v>439</v>
      </c>
      <c r="D19" s="94" t="s">
        <v>438</v>
      </c>
      <c r="E19" s="220">
        <v>11883778.39101697</v>
      </c>
    </row>
    <row r="20" spans="2:5" ht="12.75">
      <c r="B20" s="94" t="s">
        <v>426</v>
      </c>
      <c r="C20" s="94" t="s">
        <v>440</v>
      </c>
      <c r="D20" s="94" t="s">
        <v>438</v>
      </c>
      <c r="E20" s="220">
        <v>1296694.9947648416</v>
      </c>
    </row>
    <row r="21" spans="2:5" ht="12.75">
      <c r="B21" s="94" t="s">
        <v>426</v>
      </c>
      <c r="C21" s="94" t="s">
        <v>441</v>
      </c>
      <c r="D21" s="94" t="s">
        <v>438</v>
      </c>
      <c r="E21" s="220">
        <v>1014565.1065886312</v>
      </c>
    </row>
    <row r="22" spans="2:5" ht="12.75">
      <c r="B22" s="94" t="s">
        <v>426</v>
      </c>
      <c r="C22" s="94" t="s">
        <v>430</v>
      </c>
      <c r="D22" s="94" t="s">
        <v>438</v>
      </c>
      <c r="E22" s="220">
        <v>958594.6933600957</v>
      </c>
    </row>
    <row r="23" spans="2:5" ht="12.75">
      <c r="B23" s="94" t="s">
        <v>426</v>
      </c>
      <c r="C23" s="94" t="s">
        <v>435</v>
      </c>
      <c r="D23" s="94" t="s">
        <v>438</v>
      </c>
      <c r="E23" s="220">
        <v>632514.4839964246</v>
      </c>
    </row>
    <row r="24" spans="2:5" ht="12.75">
      <c r="B24" s="94" t="s">
        <v>426</v>
      </c>
      <c r="C24" s="94" t="s">
        <v>433</v>
      </c>
      <c r="D24" s="94" t="s">
        <v>438</v>
      </c>
      <c r="E24" s="220">
        <v>484003.54512835207</v>
      </c>
    </row>
    <row r="25" spans="2:5" ht="12.75">
      <c r="B25" s="94" t="s">
        <v>426</v>
      </c>
      <c r="C25" s="94" t="s">
        <v>437</v>
      </c>
      <c r="D25" s="94" t="s">
        <v>438</v>
      </c>
      <c r="E25" s="220">
        <v>1707046.592596572</v>
      </c>
    </row>
    <row r="26" spans="2:5" ht="12.75">
      <c r="B26" s="94" t="s">
        <v>426</v>
      </c>
      <c r="C26" s="94" t="s">
        <v>442</v>
      </c>
      <c r="D26" s="94" t="s">
        <v>443</v>
      </c>
      <c r="E26" s="220">
        <v>20186252.90875341</v>
      </c>
    </row>
    <row r="27" spans="2:5" ht="12.75">
      <c r="B27" s="94" t="s">
        <v>426</v>
      </c>
      <c r="C27" s="94" t="s">
        <v>444</v>
      </c>
      <c r="D27" s="94" t="s">
        <v>443</v>
      </c>
      <c r="E27" s="220">
        <v>7451946.41069981</v>
      </c>
    </row>
    <row r="28" spans="2:5" ht="12.75">
      <c r="B28" s="94" t="s">
        <v>426</v>
      </c>
      <c r="C28" s="94" t="s">
        <v>445</v>
      </c>
      <c r="D28" s="94" t="s">
        <v>443</v>
      </c>
      <c r="E28" s="220">
        <v>1564877.0631755465</v>
      </c>
    </row>
    <row r="29" spans="2:5" ht="12.75">
      <c r="B29" s="94" t="s">
        <v>426</v>
      </c>
      <c r="C29" s="94" t="s">
        <v>432</v>
      </c>
      <c r="D29" s="94" t="s">
        <v>443</v>
      </c>
      <c r="E29" s="220">
        <v>752502.4519496661</v>
      </c>
    </row>
    <row r="30" spans="2:5" ht="12.75">
      <c r="B30" s="94" t="s">
        <v>426</v>
      </c>
      <c r="C30" s="94" t="s">
        <v>446</v>
      </c>
      <c r="D30" s="94" t="s">
        <v>443</v>
      </c>
      <c r="E30" s="220">
        <v>518599.0200459437</v>
      </c>
    </row>
    <row r="31" spans="2:5" ht="12.75">
      <c r="B31" s="94" t="s">
        <v>426</v>
      </c>
      <c r="C31" s="94" t="s">
        <v>447</v>
      </c>
      <c r="D31" s="94" t="s">
        <v>443</v>
      </c>
      <c r="E31" s="220">
        <v>427242.54388417484</v>
      </c>
    </row>
    <row r="32" spans="2:5" ht="12.75">
      <c r="B32" s="94" t="s">
        <v>426</v>
      </c>
      <c r="C32" s="94" t="s">
        <v>437</v>
      </c>
      <c r="D32" s="94" t="s">
        <v>443</v>
      </c>
      <c r="E32" s="220">
        <v>391410.2560934648</v>
      </c>
    </row>
    <row r="33" spans="2:5" ht="12.75">
      <c r="B33" s="94" t="s">
        <v>426</v>
      </c>
      <c r="C33" s="94" t="s">
        <v>448</v>
      </c>
      <c r="D33" s="94" t="s">
        <v>449</v>
      </c>
      <c r="E33" s="220">
        <v>48048183.39729742</v>
      </c>
    </row>
    <row r="34" spans="2:5" ht="12.75">
      <c r="B34" s="94"/>
      <c r="C34" s="94"/>
      <c r="D34" s="94"/>
      <c r="E34" s="94"/>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CS112"/>
  <sheetViews>
    <sheetView zoomScalePageLayoutView="0" workbookViewId="0" topLeftCell="A1">
      <selection activeCell="A1" sqref="A1"/>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5" width="9.140625" style="43" customWidth="1"/>
    <col min="6" max="16384" width="9.140625" style="43" customWidth="1"/>
  </cols>
  <sheetData>
    <row r="1" spans="2:4" ht="20.25">
      <c r="B1" s="308" t="s">
        <v>240</v>
      </c>
      <c r="C1" s="308"/>
      <c r="D1" s="328"/>
    </row>
    <row r="3" ht="20.25">
      <c r="B3" s="41"/>
    </row>
    <row r="5" spans="2:4" ht="15.75">
      <c r="B5" s="299" t="s">
        <v>243</v>
      </c>
      <c r="C5" s="299"/>
      <c r="D5" s="299"/>
    </row>
    <row r="7" spans="2:60" s="62" customFormat="1" ht="12.75">
      <c r="B7" s="90"/>
      <c r="C7" s="90"/>
      <c r="D7" s="320" t="s">
        <v>116</v>
      </c>
      <c r="E7" s="321"/>
      <c r="F7" s="321"/>
      <c r="G7" s="321"/>
      <c r="H7" s="321"/>
      <c r="I7" s="321"/>
      <c r="J7" s="314" t="s">
        <v>117</v>
      </c>
      <c r="K7" s="315"/>
      <c r="L7" s="315"/>
      <c r="M7" s="315"/>
      <c r="N7" s="315"/>
      <c r="O7" s="315"/>
      <c r="P7" s="316"/>
      <c r="Q7" s="329" t="s">
        <v>118</v>
      </c>
      <c r="R7" s="329"/>
      <c r="S7" s="329"/>
      <c r="T7" s="329"/>
      <c r="U7" s="329"/>
      <c r="V7" s="329"/>
      <c r="W7" s="329"/>
      <c r="X7" s="329"/>
      <c r="Y7" s="329"/>
      <c r="Z7" s="329"/>
      <c r="AA7" s="329"/>
      <c r="AB7" s="329"/>
      <c r="AC7" s="329"/>
      <c r="AD7" s="329"/>
      <c r="AE7" s="329"/>
      <c r="AF7" s="329"/>
      <c r="AG7" s="329"/>
      <c r="AH7" s="329"/>
      <c r="AI7" s="329"/>
      <c r="AJ7" s="327" t="s">
        <v>119</v>
      </c>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row>
    <row r="8" spans="2:97" s="50" customFormat="1" ht="26.25" customHeight="1">
      <c r="B8" s="90"/>
      <c r="C8" s="90"/>
      <c r="D8" s="90"/>
      <c r="E8" s="90"/>
      <c r="F8" s="90"/>
      <c r="G8" s="90"/>
      <c r="H8" s="90"/>
      <c r="I8" s="90"/>
      <c r="J8" s="330" t="s">
        <v>377</v>
      </c>
      <c r="K8" s="331"/>
      <c r="L8" s="331"/>
      <c r="M8" s="331"/>
      <c r="N8" s="331"/>
      <c r="O8" s="331"/>
      <c r="P8" s="332"/>
      <c r="Q8" s="90"/>
      <c r="R8" s="324" t="s">
        <v>378</v>
      </c>
      <c r="S8" s="325"/>
      <c r="T8" s="325"/>
      <c r="U8" s="325"/>
      <c r="V8" s="325"/>
      <c r="W8" s="325"/>
      <c r="X8" s="325"/>
      <c r="Y8" s="325"/>
      <c r="Z8" s="325"/>
      <c r="AA8" s="325"/>
      <c r="AB8" s="325"/>
      <c r="AC8" s="325"/>
      <c r="AD8" s="325"/>
      <c r="AE8" s="325"/>
      <c r="AF8" s="325"/>
      <c r="AG8" s="325"/>
      <c r="AH8" s="325"/>
      <c r="AI8" s="326"/>
      <c r="AJ8" s="212"/>
      <c r="AK8" s="324" t="s">
        <v>379</v>
      </c>
      <c r="AL8" s="325"/>
      <c r="AM8" s="325"/>
      <c r="AN8" s="325"/>
      <c r="AO8" s="325"/>
      <c r="AP8" s="325"/>
      <c r="AQ8" s="325"/>
      <c r="AR8" s="325"/>
      <c r="AS8" s="325"/>
      <c r="AT8" s="325"/>
      <c r="AU8" s="325"/>
      <c r="AV8" s="325"/>
      <c r="AW8" s="325"/>
      <c r="AX8" s="325"/>
      <c r="AY8" s="325"/>
      <c r="AZ8" s="325"/>
      <c r="BA8" s="325"/>
      <c r="BB8" s="326"/>
      <c r="BC8" s="324" t="s">
        <v>380</v>
      </c>
      <c r="BD8" s="325"/>
      <c r="BE8" s="325"/>
      <c r="BF8" s="325"/>
      <c r="BG8" s="325"/>
      <c r="BH8" s="325"/>
      <c r="BI8" s="325"/>
      <c r="BJ8" s="325"/>
      <c r="BK8" s="325"/>
      <c r="BL8" s="325"/>
      <c r="BM8" s="325"/>
      <c r="BN8" s="325"/>
      <c r="BO8" s="325"/>
      <c r="BP8" s="325"/>
      <c r="BQ8" s="325"/>
      <c r="BR8" s="325"/>
      <c r="BS8" s="325"/>
      <c r="BT8" s="326"/>
      <c r="BU8" s="90"/>
      <c r="BV8" s="324" t="s">
        <v>123</v>
      </c>
      <c r="BW8" s="325"/>
      <c r="BX8" s="325"/>
      <c r="BY8" s="325"/>
      <c r="BZ8" s="325"/>
      <c r="CA8" s="326"/>
      <c r="CB8" s="324" t="s">
        <v>124</v>
      </c>
      <c r="CC8" s="325"/>
      <c r="CD8" s="325"/>
      <c r="CE8" s="325"/>
      <c r="CF8" s="325"/>
      <c r="CG8" s="326"/>
      <c r="CH8" s="324" t="s">
        <v>125</v>
      </c>
      <c r="CI8" s="325"/>
      <c r="CJ8" s="325"/>
      <c r="CK8" s="325"/>
      <c r="CL8" s="325"/>
      <c r="CM8" s="326"/>
      <c r="CN8" s="324" t="s">
        <v>126</v>
      </c>
      <c r="CO8" s="325"/>
      <c r="CP8" s="325"/>
      <c r="CQ8" s="325"/>
      <c r="CR8" s="325"/>
      <c r="CS8" s="326"/>
    </row>
    <row r="9" spans="2:97" s="50" customFormat="1" ht="26.25" customHeight="1">
      <c r="B9" s="90"/>
      <c r="C9" s="90"/>
      <c r="D9" s="226"/>
      <c r="E9" s="227"/>
      <c r="F9" s="227"/>
      <c r="G9" s="227"/>
      <c r="H9" s="227"/>
      <c r="I9" s="227"/>
      <c r="J9" s="333"/>
      <c r="K9" s="334"/>
      <c r="L9" s="334"/>
      <c r="M9" s="334"/>
      <c r="N9" s="334"/>
      <c r="O9" s="334"/>
      <c r="P9" s="335"/>
      <c r="Q9" s="90"/>
      <c r="R9" s="324" t="s">
        <v>120</v>
      </c>
      <c r="S9" s="325"/>
      <c r="T9" s="325"/>
      <c r="U9" s="325"/>
      <c r="V9" s="325"/>
      <c r="W9" s="326"/>
      <c r="X9" s="324" t="s">
        <v>121</v>
      </c>
      <c r="Y9" s="325"/>
      <c r="Z9" s="325"/>
      <c r="AA9" s="325"/>
      <c r="AB9" s="325"/>
      <c r="AC9" s="326"/>
      <c r="AD9" s="324" t="s">
        <v>122</v>
      </c>
      <c r="AE9" s="325"/>
      <c r="AF9" s="325"/>
      <c r="AG9" s="325"/>
      <c r="AH9" s="325"/>
      <c r="AI9" s="326"/>
      <c r="AJ9" s="212"/>
      <c r="AK9" s="324" t="s">
        <v>120</v>
      </c>
      <c r="AL9" s="325"/>
      <c r="AM9" s="325"/>
      <c r="AN9" s="325"/>
      <c r="AO9" s="325"/>
      <c r="AP9" s="326"/>
      <c r="AQ9" s="324" t="s">
        <v>121</v>
      </c>
      <c r="AR9" s="325"/>
      <c r="AS9" s="325"/>
      <c r="AT9" s="325"/>
      <c r="AU9" s="325"/>
      <c r="AV9" s="326"/>
      <c r="AW9" s="324" t="s">
        <v>122</v>
      </c>
      <c r="AX9" s="325"/>
      <c r="AY9" s="325"/>
      <c r="AZ9" s="325"/>
      <c r="BA9" s="325"/>
      <c r="BB9" s="326"/>
      <c r="BC9" s="324" t="s">
        <v>120</v>
      </c>
      <c r="BD9" s="325"/>
      <c r="BE9" s="325"/>
      <c r="BF9" s="325"/>
      <c r="BG9" s="325"/>
      <c r="BH9" s="326"/>
      <c r="BI9" s="324" t="s">
        <v>121</v>
      </c>
      <c r="BJ9" s="325"/>
      <c r="BK9" s="325"/>
      <c r="BL9" s="325"/>
      <c r="BM9" s="325"/>
      <c r="BN9" s="326"/>
      <c r="BO9" s="324" t="s">
        <v>122</v>
      </c>
      <c r="BP9" s="325"/>
      <c r="BQ9" s="325"/>
      <c r="BR9" s="325"/>
      <c r="BS9" s="325"/>
      <c r="BT9" s="326"/>
      <c r="BU9" s="90"/>
      <c r="BV9" s="324" t="s">
        <v>123</v>
      </c>
      <c r="BW9" s="325"/>
      <c r="BX9" s="325"/>
      <c r="BY9" s="325"/>
      <c r="BZ9" s="325"/>
      <c r="CA9" s="326"/>
      <c r="CB9" s="324" t="s">
        <v>124</v>
      </c>
      <c r="CC9" s="325"/>
      <c r="CD9" s="325"/>
      <c r="CE9" s="325"/>
      <c r="CF9" s="325"/>
      <c r="CG9" s="326"/>
      <c r="CH9" s="324" t="s">
        <v>125</v>
      </c>
      <c r="CI9" s="325"/>
      <c r="CJ9" s="325"/>
      <c r="CK9" s="325"/>
      <c r="CL9" s="325"/>
      <c r="CM9" s="326"/>
      <c r="CN9" s="324" t="s">
        <v>126</v>
      </c>
      <c r="CO9" s="325"/>
      <c r="CP9" s="325"/>
      <c r="CQ9" s="325"/>
      <c r="CR9" s="325"/>
      <c r="CS9" s="326"/>
    </row>
    <row r="10" spans="2:97" s="50" customFormat="1" ht="32.25" customHeight="1">
      <c r="B10" s="90"/>
      <c r="C10" s="90" t="s">
        <v>23</v>
      </c>
      <c r="D10" s="318" t="s">
        <v>127</v>
      </c>
      <c r="E10" s="319"/>
      <c r="F10" s="319"/>
      <c r="G10" s="317" t="s">
        <v>128</v>
      </c>
      <c r="H10" s="317"/>
      <c r="I10" s="317"/>
      <c r="J10" s="124" t="s">
        <v>129</v>
      </c>
      <c r="K10" s="323" t="s">
        <v>107</v>
      </c>
      <c r="L10" s="323"/>
      <c r="M10" s="323"/>
      <c r="N10" s="322" t="s">
        <v>108</v>
      </c>
      <c r="O10" s="322"/>
      <c r="P10" s="322"/>
      <c r="Q10" s="124" t="s">
        <v>130</v>
      </c>
      <c r="R10" s="323" t="s">
        <v>107</v>
      </c>
      <c r="S10" s="323"/>
      <c r="T10" s="323"/>
      <c r="U10" s="322" t="s">
        <v>108</v>
      </c>
      <c r="V10" s="322"/>
      <c r="W10" s="322"/>
      <c r="X10" s="323" t="s">
        <v>107</v>
      </c>
      <c r="Y10" s="323"/>
      <c r="Z10" s="323"/>
      <c r="AA10" s="322" t="s">
        <v>108</v>
      </c>
      <c r="AB10" s="322"/>
      <c r="AC10" s="322"/>
      <c r="AD10" s="323" t="s">
        <v>107</v>
      </c>
      <c r="AE10" s="323"/>
      <c r="AF10" s="323"/>
      <c r="AG10" s="322" t="s">
        <v>108</v>
      </c>
      <c r="AH10" s="322"/>
      <c r="AI10" s="322"/>
      <c r="AJ10" s="124" t="s">
        <v>131</v>
      </c>
      <c r="AK10" s="323" t="s">
        <v>107</v>
      </c>
      <c r="AL10" s="323"/>
      <c r="AM10" s="323"/>
      <c r="AN10" s="322" t="s">
        <v>108</v>
      </c>
      <c r="AO10" s="322"/>
      <c r="AP10" s="322"/>
      <c r="AQ10" s="323" t="s">
        <v>107</v>
      </c>
      <c r="AR10" s="323"/>
      <c r="AS10" s="323"/>
      <c r="AT10" s="322" t="s">
        <v>108</v>
      </c>
      <c r="AU10" s="322"/>
      <c r="AV10" s="322"/>
      <c r="AW10" s="323" t="s">
        <v>107</v>
      </c>
      <c r="AX10" s="323"/>
      <c r="AY10" s="323"/>
      <c r="AZ10" s="322" t="s">
        <v>108</v>
      </c>
      <c r="BA10" s="322"/>
      <c r="BB10" s="322"/>
      <c r="BC10" s="125" t="s">
        <v>107</v>
      </c>
      <c r="BD10" s="125"/>
      <c r="BE10" s="125"/>
      <c r="BF10" s="126" t="s">
        <v>108</v>
      </c>
      <c r="BG10" s="126"/>
      <c r="BH10" s="126"/>
      <c r="BI10" s="338" t="s">
        <v>107</v>
      </c>
      <c r="BJ10" s="338"/>
      <c r="BK10" s="338"/>
      <c r="BL10" s="339" t="s">
        <v>108</v>
      </c>
      <c r="BM10" s="339"/>
      <c r="BN10" s="339"/>
      <c r="BO10" s="338" t="s">
        <v>107</v>
      </c>
      <c r="BP10" s="338"/>
      <c r="BQ10" s="338"/>
      <c r="BR10" s="339" t="s">
        <v>108</v>
      </c>
      <c r="BS10" s="339"/>
      <c r="BT10" s="339"/>
      <c r="BU10" s="228" t="s">
        <v>131</v>
      </c>
      <c r="BV10" s="336" t="s">
        <v>107</v>
      </c>
      <c r="BW10" s="336"/>
      <c r="BX10" s="336"/>
      <c r="BY10" s="337" t="s">
        <v>108</v>
      </c>
      <c r="BZ10" s="337"/>
      <c r="CA10" s="337"/>
      <c r="CB10" s="336" t="s">
        <v>107</v>
      </c>
      <c r="CC10" s="336"/>
      <c r="CD10" s="336"/>
      <c r="CE10" s="337" t="s">
        <v>108</v>
      </c>
      <c r="CF10" s="337"/>
      <c r="CG10" s="337"/>
      <c r="CH10" s="336" t="s">
        <v>107</v>
      </c>
      <c r="CI10" s="336"/>
      <c r="CJ10" s="336"/>
      <c r="CK10" s="337" t="s">
        <v>108</v>
      </c>
      <c r="CL10" s="337"/>
      <c r="CM10" s="337"/>
      <c r="CN10" s="229" t="s">
        <v>107</v>
      </c>
      <c r="CO10" s="229"/>
      <c r="CP10" s="229"/>
      <c r="CQ10" s="230" t="s">
        <v>108</v>
      </c>
      <c r="CR10" s="230"/>
      <c r="CS10" s="230"/>
    </row>
    <row r="11" spans="2:97" s="50" customFormat="1" ht="32.25" customHeight="1">
      <c r="B11" s="90" t="s">
        <v>34</v>
      </c>
      <c r="C11" s="90" t="s">
        <v>215</v>
      </c>
      <c r="D11" s="90" t="s">
        <v>132</v>
      </c>
      <c r="E11" s="90" t="s">
        <v>133</v>
      </c>
      <c r="F11" s="90" t="s">
        <v>134</v>
      </c>
      <c r="G11" s="90" t="s">
        <v>132</v>
      </c>
      <c r="H11" s="90" t="s">
        <v>216</v>
      </c>
      <c r="I11" s="90" t="s">
        <v>135</v>
      </c>
      <c r="J11" s="90" t="s">
        <v>244</v>
      </c>
      <c r="K11" s="90" t="s">
        <v>132</v>
      </c>
      <c r="L11" s="90" t="s">
        <v>133</v>
      </c>
      <c r="M11" s="90" t="s">
        <v>134</v>
      </c>
      <c r="N11" s="90" t="s">
        <v>132</v>
      </c>
      <c r="O11" s="90" t="s">
        <v>216</v>
      </c>
      <c r="P11" s="90" t="s">
        <v>135</v>
      </c>
      <c r="Q11" s="90" t="s">
        <v>244</v>
      </c>
      <c r="R11" s="90" t="s">
        <v>132</v>
      </c>
      <c r="S11" s="90" t="s">
        <v>133</v>
      </c>
      <c r="T11" s="90" t="s">
        <v>134</v>
      </c>
      <c r="U11" s="90" t="s">
        <v>132</v>
      </c>
      <c r="V11" s="90" t="s">
        <v>216</v>
      </c>
      <c r="W11" s="90" t="s">
        <v>135</v>
      </c>
      <c r="X11" s="90" t="s">
        <v>132</v>
      </c>
      <c r="Y11" s="90" t="s">
        <v>133</v>
      </c>
      <c r="Z11" s="90" t="s">
        <v>134</v>
      </c>
      <c r="AA11" s="90" t="s">
        <v>132</v>
      </c>
      <c r="AB11" s="90" t="s">
        <v>216</v>
      </c>
      <c r="AC11" s="90" t="s">
        <v>135</v>
      </c>
      <c r="AD11" s="90" t="s">
        <v>132</v>
      </c>
      <c r="AE11" s="90" t="s">
        <v>133</v>
      </c>
      <c r="AF11" s="90" t="s">
        <v>134</v>
      </c>
      <c r="AG11" s="90" t="s">
        <v>132</v>
      </c>
      <c r="AH11" s="90" t="s">
        <v>216</v>
      </c>
      <c r="AI11" s="90" t="s">
        <v>135</v>
      </c>
      <c r="AJ11" s="90" t="s">
        <v>215</v>
      </c>
      <c r="AK11" s="90" t="s">
        <v>132</v>
      </c>
      <c r="AL11" s="90" t="s">
        <v>133</v>
      </c>
      <c r="AM11" s="90" t="s">
        <v>134</v>
      </c>
      <c r="AN11" s="90" t="s">
        <v>132</v>
      </c>
      <c r="AO11" s="90" t="s">
        <v>216</v>
      </c>
      <c r="AP11" s="90" t="s">
        <v>135</v>
      </c>
      <c r="AQ11" s="90" t="s">
        <v>132</v>
      </c>
      <c r="AR11" s="90" t="s">
        <v>133</v>
      </c>
      <c r="AS11" s="90" t="s">
        <v>134</v>
      </c>
      <c r="AT11" s="90" t="s">
        <v>132</v>
      </c>
      <c r="AU11" s="90" t="s">
        <v>216</v>
      </c>
      <c r="AV11" s="90" t="s">
        <v>135</v>
      </c>
      <c r="AW11" s="90" t="s">
        <v>132</v>
      </c>
      <c r="AX11" s="90" t="s">
        <v>133</v>
      </c>
      <c r="AY11" s="90" t="s">
        <v>134</v>
      </c>
      <c r="AZ11" s="90" t="s">
        <v>132</v>
      </c>
      <c r="BA11" s="90" t="s">
        <v>216</v>
      </c>
      <c r="BB11" s="90" t="s">
        <v>135</v>
      </c>
      <c r="BC11" s="90" t="s">
        <v>132</v>
      </c>
      <c r="BD11" s="90" t="s">
        <v>133</v>
      </c>
      <c r="BE11" s="90" t="s">
        <v>134</v>
      </c>
      <c r="BF11" s="90" t="s">
        <v>132</v>
      </c>
      <c r="BG11" s="90" t="s">
        <v>216</v>
      </c>
      <c r="BH11" s="90" t="s">
        <v>135</v>
      </c>
      <c r="BI11" s="90" t="s">
        <v>132</v>
      </c>
      <c r="BJ11" s="90" t="s">
        <v>133</v>
      </c>
      <c r="BK11" s="90" t="s">
        <v>134</v>
      </c>
      <c r="BL11" s="90" t="s">
        <v>132</v>
      </c>
      <c r="BM11" s="90" t="s">
        <v>216</v>
      </c>
      <c r="BN11" s="90" t="s">
        <v>135</v>
      </c>
      <c r="BO11" s="90" t="s">
        <v>132</v>
      </c>
      <c r="BP11" s="90" t="s">
        <v>133</v>
      </c>
      <c r="BQ11" s="90" t="s">
        <v>134</v>
      </c>
      <c r="BR11" s="90" t="s">
        <v>132</v>
      </c>
      <c r="BS11" s="90" t="s">
        <v>216</v>
      </c>
      <c r="BT11" s="90" t="s">
        <v>135</v>
      </c>
      <c r="BU11" s="90" t="s">
        <v>215</v>
      </c>
      <c r="BV11" s="90" t="s">
        <v>132</v>
      </c>
      <c r="BW11" s="90" t="s">
        <v>133</v>
      </c>
      <c r="BX11" s="90" t="s">
        <v>134</v>
      </c>
      <c r="BY11" s="90" t="s">
        <v>132</v>
      </c>
      <c r="BZ11" s="90" t="s">
        <v>216</v>
      </c>
      <c r="CA11" s="90" t="s">
        <v>135</v>
      </c>
      <c r="CB11" s="90" t="s">
        <v>132</v>
      </c>
      <c r="CC11" s="90" t="s">
        <v>133</v>
      </c>
      <c r="CD11" s="90" t="s">
        <v>134</v>
      </c>
      <c r="CE11" s="90" t="s">
        <v>132</v>
      </c>
      <c r="CF11" s="90" t="s">
        <v>216</v>
      </c>
      <c r="CG11" s="90" t="s">
        <v>135</v>
      </c>
      <c r="CH11" s="90" t="s">
        <v>132</v>
      </c>
      <c r="CI11" s="90" t="s">
        <v>133</v>
      </c>
      <c r="CJ11" s="90" t="s">
        <v>134</v>
      </c>
      <c r="CK11" s="90" t="s">
        <v>132</v>
      </c>
      <c r="CL11" s="90" t="s">
        <v>216</v>
      </c>
      <c r="CM11" s="90" t="s">
        <v>135</v>
      </c>
      <c r="CN11" s="90" t="s">
        <v>132</v>
      </c>
      <c r="CO11" s="90" t="s">
        <v>133</v>
      </c>
      <c r="CP11" s="90" t="s">
        <v>134</v>
      </c>
      <c r="CQ11" s="90" t="s">
        <v>132</v>
      </c>
      <c r="CR11" s="90" t="s">
        <v>216</v>
      </c>
      <c r="CS11" s="90" t="s">
        <v>135</v>
      </c>
    </row>
    <row r="12" spans="2:97" s="50" customFormat="1" ht="12.75">
      <c r="B12" s="127" t="s">
        <v>35</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row>
    <row r="13" spans="2:97" s="50" customFormat="1" ht="13.5" customHeight="1">
      <c r="B13" s="128" t="s">
        <v>191</v>
      </c>
      <c r="C13" s="215">
        <f>J13+Q13+AJ13</f>
        <v>114290.90432000003</v>
      </c>
      <c r="D13" s="184"/>
      <c r="E13" s="184"/>
      <c r="F13" s="184"/>
      <c r="G13" s="184"/>
      <c r="H13" s="184"/>
      <c r="I13" s="184"/>
      <c r="J13" s="215">
        <f>K13+N13</f>
        <v>1421.4375499999999</v>
      </c>
      <c r="K13" s="217">
        <v>1421.4375499999999</v>
      </c>
      <c r="L13" s="217">
        <v>18018.94</v>
      </c>
      <c r="M13" s="143">
        <f>_xlfn.IFERROR(K13/L13,0)</f>
        <v>0.07888574744130343</v>
      </c>
      <c r="N13" s="217">
        <v>0</v>
      </c>
      <c r="O13" s="217">
        <v>0</v>
      </c>
      <c r="P13" s="143">
        <f>_xlfn.IFERROR(N13/O13,0)</f>
        <v>0</v>
      </c>
      <c r="Q13" s="143">
        <f>R13+U13+X13+AA13+AD13+AG13</f>
        <v>112869.46677000003</v>
      </c>
      <c r="R13" s="217">
        <v>1584.36757</v>
      </c>
      <c r="S13" s="217">
        <v>3046.88</v>
      </c>
      <c r="T13" s="143">
        <f>_xlfn.IFERROR(R13/S13,0)</f>
        <v>0.5199967081079662</v>
      </c>
      <c r="U13" s="217">
        <v>0</v>
      </c>
      <c r="V13" s="217">
        <v>0</v>
      </c>
      <c r="W13" s="143">
        <f>_xlfn.IFERROR(U13/V13,0)</f>
        <v>0</v>
      </c>
      <c r="X13" s="217">
        <v>1943.896800000001</v>
      </c>
      <c r="Y13" s="217">
        <v>1674.42</v>
      </c>
      <c r="Z13" s="143">
        <f>_xlfn.IFERROR(X13/Y13,0)</f>
        <v>1.1609373992188345</v>
      </c>
      <c r="AA13" s="217">
        <v>0</v>
      </c>
      <c r="AB13" s="217">
        <v>0</v>
      </c>
      <c r="AC13" s="143">
        <f>_xlfn.IFERROR(AA13/AB13,0)</f>
        <v>0</v>
      </c>
      <c r="AD13" s="217">
        <v>109341.20240000002</v>
      </c>
      <c r="AE13" s="217">
        <v>94121.95</v>
      </c>
      <c r="AF13" s="143">
        <f>_xlfn.IFERROR(AD13/AE13,0)</f>
        <v>1.1616971641577765</v>
      </c>
      <c r="AG13" s="217">
        <v>0</v>
      </c>
      <c r="AH13" s="217">
        <v>0</v>
      </c>
      <c r="AI13" s="143">
        <f>_xlfn.IFERROR(AG13/AH13,0)</f>
        <v>0</v>
      </c>
      <c r="AJ13" s="143">
        <f>AK13+AN13+AQ13+AT13+AW13+AZ13+BC13+BF13</f>
        <v>0</v>
      </c>
      <c r="AK13" s="217">
        <v>0</v>
      </c>
      <c r="AL13" s="217">
        <v>0</v>
      </c>
      <c r="AM13" s="143">
        <f>_xlfn.IFERROR(AK13/AL13,0)</f>
        <v>0</v>
      </c>
      <c r="AN13" s="217">
        <v>0</v>
      </c>
      <c r="AO13" s="217">
        <v>0</v>
      </c>
      <c r="AP13" s="143">
        <f>_xlfn.IFERROR(AN13/AO13,0)</f>
        <v>0</v>
      </c>
      <c r="AQ13" s="217">
        <v>0</v>
      </c>
      <c r="AR13" s="217">
        <v>0</v>
      </c>
      <c r="AS13" s="143">
        <f>_xlfn.IFERROR(AQ13/AR13,0)</f>
        <v>0</v>
      </c>
      <c r="AT13" s="217">
        <v>0</v>
      </c>
      <c r="AU13" s="217">
        <v>0</v>
      </c>
      <c r="AV13" s="143">
        <f>_xlfn.IFERROR(AT13/AU13,0)</f>
        <v>0</v>
      </c>
      <c r="AW13" s="217">
        <v>0</v>
      </c>
      <c r="AX13" s="217">
        <v>0</v>
      </c>
      <c r="AY13" s="143">
        <f>_xlfn.IFERROR(AW13/AX13,0)</f>
        <v>0</v>
      </c>
      <c r="AZ13" s="217">
        <v>0</v>
      </c>
      <c r="BA13" s="217">
        <v>0</v>
      </c>
      <c r="BB13" s="143">
        <f>_xlfn.IFERROR(AZ13/BA13,0)</f>
        <v>0</v>
      </c>
      <c r="BC13" s="217">
        <v>0</v>
      </c>
      <c r="BD13" s="217">
        <v>0</v>
      </c>
      <c r="BE13" s="143">
        <f>_xlfn.IFERROR(BC13/BD13,0)</f>
        <v>0</v>
      </c>
      <c r="BF13" s="217">
        <v>0</v>
      </c>
      <c r="BG13" s="217">
        <v>0</v>
      </c>
      <c r="BH13" s="143">
        <f>_xlfn.IFERROR(BF13/BG13,0)</f>
        <v>0</v>
      </c>
      <c r="BI13" s="231">
        <v>0</v>
      </c>
      <c r="BJ13" s="231">
        <v>0</v>
      </c>
      <c r="BK13" s="232">
        <v>0</v>
      </c>
      <c r="BL13" s="233">
        <v>0</v>
      </c>
      <c r="BM13" s="233">
        <v>0</v>
      </c>
      <c r="BN13" s="232">
        <v>0</v>
      </c>
      <c r="BO13" s="231">
        <v>0</v>
      </c>
      <c r="BP13" s="231">
        <v>0</v>
      </c>
      <c r="BQ13" s="232">
        <v>0</v>
      </c>
      <c r="BR13" s="233">
        <v>0</v>
      </c>
      <c r="BS13" s="233">
        <v>0</v>
      </c>
      <c r="BT13" s="232">
        <v>0</v>
      </c>
      <c r="BU13" s="232">
        <v>0</v>
      </c>
      <c r="BV13" s="233">
        <v>0</v>
      </c>
      <c r="BW13" s="233">
        <v>0</v>
      </c>
      <c r="BX13" s="232">
        <v>0</v>
      </c>
      <c r="BY13" s="233">
        <v>0</v>
      </c>
      <c r="BZ13" s="233">
        <v>0</v>
      </c>
      <c r="CA13" s="232">
        <v>0</v>
      </c>
      <c r="CB13" s="233">
        <v>0</v>
      </c>
      <c r="CC13" s="233">
        <v>0</v>
      </c>
      <c r="CD13" s="232">
        <v>0</v>
      </c>
      <c r="CE13" s="233">
        <v>0</v>
      </c>
      <c r="CF13" s="233">
        <v>0</v>
      </c>
      <c r="CG13" s="232">
        <v>0</v>
      </c>
      <c r="CH13" s="233">
        <v>0</v>
      </c>
      <c r="CI13" s="233">
        <v>0</v>
      </c>
      <c r="CJ13" s="232">
        <v>0</v>
      </c>
      <c r="CK13" s="233">
        <v>0</v>
      </c>
      <c r="CL13" s="233">
        <v>0</v>
      </c>
      <c r="CM13" s="232">
        <v>0</v>
      </c>
      <c r="CN13" s="233">
        <v>0</v>
      </c>
      <c r="CO13" s="233">
        <v>0</v>
      </c>
      <c r="CP13" s="232">
        <v>0</v>
      </c>
      <c r="CQ13" s="233">
        <v>0</v>
      </c>
      <c r="CR13" s="233">
        <v>0</v>
      </c>
      <c r="CS13" s="232">
        <v>0</v>
      </c>
    </row>
    <row r="14" spans="2:97" s="50" customFormat="1" ht="13.5" customHeight="1">
      <c r="B14" s="128" t="s">
        <v>242</v>
      </c>
      <c r="C14" s="215">
        <f>J14+Q14+AJ14</f>
        <v>8339.72719</v>
      </c>
      <c r="D14" s="184"/>
      <c r="E14" s="184"/>
      <c r="F14" s="184"/>
      <c r="G14" s="184"/>
      <c r="H14" s="184"/>
      <c r="I14" s="184"/>
      <c r="J14" s="215">
        <f>K14+N14</f>
        <v>109.12099</v>
      </c>
      <c r="K14" s="217">
        <v>0</v>
      </c>
      <c r="L14" s="217">
        <v>0</v>
      </c>
      <c r="M14" s="143">
        <f>_xlfn.IFERROR(K14/L14,0)</f>
        <v>0</v>
      </c>
      <c r="N14" s="217">
        <v>109.12099</v>
      </c>
      <c r="O14" s="217">
        <v>1440.2890000000002</v>
      </c>
      <c r="P14" s="143">
        <f>_xlfn.IFERROR(N14/O14,0)</f>
        <v>0.07576326001240029</v>
      </c>
      <c r="Q14" s="143">
        <f>R14+U14+X14+AA14+AD14+AG14</f>
        <v>8230.6062</v>
      </c>
      <c r="R14" s="217">
        <v>0</v>
      </c>
      <c r="S14" s="217">
        <v>0</v>
      </c>
      <c r="T14" s="143">
        <f>_xlfn.IFERROR(R14/S14,0)</f>
        <v>0</v>
      </c>
      <c r="U14" s="217">
        <v>2734.5084500000007</v>
      </c>
      <c r="V14" s="217">
        <v>6539.554</v>
      </c>
      <c r="W14" s="143">
        <f>_xlfn.IFERROR(U14/V14,0)</f>
        <v>0.41814907408058727</v>
      </c>
      <c r="X14" s="217">
        <v>0</v>
      </c>
      <c r="Y14" s="217">
        <v>0</v>
      </c>
      <c r="Z14" s="143">
        <f>_xlfn.IFERROR(X14/Y14,0)</f>
        <v>0</v>
      </c>
      <c r="AA14" s="217">
        <v>0</v>
      </c>
      <c r="AB14" s="217">
        <v>0</v>
      </c>
      <c r="AC14" s="143">
        <f>_xlfn.IFERROR(AA14/AB14,0)</f>
        <v>0</v>
      </c>
      <c r="AD14" s="217">
        <v>0</v>
      </c>
      <c r="AE14" s="217">
        <v>0</v>
      </c>
      <c r="AF14" s="143">
        <f>_xlfn.IFERROR(AD14/AE14,0)</f>
        <v>0</v>
      </c>
      <c r="AG14" s="217">
        <v>5496.09775</v>
      </c>
      <c r="AH14" s="217">
        <v>3546.57</v>
      </c>
      <c r="AI14" s="143">
        <f>_xlfn.IFERROR(AG14/AH14,0)</f>
        <v>1.549693859137138</v>
      </c>
      <c r="AJ14" s="143">
        <f>AK14+AN14+AQ14+AT14+AW14+AZ14+BC14+BF14</f>
        <v>0</v>
      </c>
      <c r="AK14" s="217">
        <v>0</v>
      </c>
      <c r="AL14" s="217">
        <v>0</v>
      </c>
      <c r="AM14" s="143">
        <f>_xlfn.IFERROR(AK14/AL14,0)</f>
        <v>0</v>
      </c>
      <c r="AN14" s="217">
        <v>0</v>
      </c>
      <c r="AO14" s="217">
        <v>0</v>
      </c>
      <c r="AP14" s="143">
        <f>_xlfn.IFERROR(AN14/AO14,0)</f>
        <v>0</v>
      </c>
      <c r="AQ14" s="217">
        <v>0</v>
      </c>
      <c r="AR14" s="217">
        <v>0</v>
      </c>
      <c r="AS14" s="143">
        <f>_xlfn.IFERROR(AQ14/AR14,0)</f>
        <v>0</v>
      </c>
      <c r="AT14" s="217">
        <v>0</v>
      </c>
      <c r="AU14" s="217">
        <v>0</v>
      </c>
      <c r="AV14" s="143">
        <f>_xlfn.IFERROR(AT14/AU14,0)</f>
        <v>0</v>
      </c>
      <c r="AW14" s="217">
        <v>0</v>
      </c>
      <c r="AX14" s="217">
        <v>0</v>
      </c>
      <c r="AY14" s="143">
        <f>_xlfn.IFERROR(AW14/AX14,0)</f>
        <v>0</v>
      </c>
      <c r="AZ14" s="217">
        <v>0</v>
      </c>
      <c r="BA14" s="217">
        <v>0</v>
      </c>
      <c r="BB14" s="143">
        <f>_xlfn.IFERROR(AZ14/BA14,0)</f>
        <v>0</v>
      </c>
      <c r="BC14" s="217">
        <v>0</v>
      </c>
      <c r="BD14" s="217">
        <v>0</v>
      </c>
      <c r="BE14" s="143">
        <f>_xlfn.IFERROR(BC14/BD14,0)</f>
        <v>0</v>
      </c>
      <c r="BF14" s="217">
        <v>0</v>
      </c>
      <c r="BG14" s="217">
        <v>0</v>
      </c>
      <c r="BH14" s="143">
        <f>_xlfn.IFERROR(BF14/BG14,0)</f>
        <v>0</v>
      </c>
      <c r="BI14" s="233">
        <v>0</v>
      </c>
      <c r="BJ14" s="233">
        <v>0</v>
      </c>
      <c r="BK14" s="232">
        <v>0</v>
      </c>
      <c r="BL14" s="231">
        <v>0</v>
      </c>
      <c r="BM14" s="231">
        <v>0</v>
      </c>
      <c r="BN14" s="232">
        <v>0</v>
      </c>
      <c r="BO14" s="233">
        <v>0</v>
      </c>
      <c r="BP14" s="233">
        <v>0</v>
      </c>
      <c r="BQ14" s="232">
        <v>0</v>
      </c>
      <c r="BR14" s="231">
        <v>0</v>
      </c>
      <c r="BS14" s="231">
        <v>0</v>
      </c>
      <c r="BT14" s="232">
        <v>0</v>
      </c>
      <c r="BU14" s="232">
        <v>0</v>
      </c>
      <c r="BV14" s="233">
        <v>0</v>
      </c>
      <c r="BW14" s="233">
        <v>0</v>
      </c>
      <c r="BX14" s="232">
        <v>0</v>
      </c>
      <c r="BY14" s="233">
        <v>0</v>
      </c>
      <c r="BZ14" s="233">
        <v>0</v>
      </c>
      <c r="CA14" s="232">
        <v>0</v>
      </c>
      <c r="CB14" s="233">
        <v>0</v>
      </c>
      <c r="CC14" s="233">
        <v>0</v>
      </c>
      <c r="CD14" s="232">
        <v>0</v>
      </c>
      <c r="CE14" s="233">
        <v>0</v>
      </c>
      <c r="CF14" s="233">
        <v>0</v>
      </c>
      <c r="CG14" s="232">
        <v>0</v>
      </c>
      <c r="CH14" s="233">
        <v>0</v>
      </c>
      <c r="CI14" s="233">
        <v>0</v>
      </c>
      <c r="CJ14" s="232">
        <v>0</v>
      </c>
      <c r="CK14" s="233">
        <v>0</v>
      </c>
      <c r="CL14" s="233">
        <v>0</v>
      </c>
      <c r="CM14" s="232">
        <v>0</v>
      </c>
      <c r="CN14" s="233">
        <v>0</v>
      </c>
      <c r="CO14" s="233">
        <v>0</v>
      </c>
      <c r="CP14" s="232">
        <v>0</v>
      </c>
      <c r="CQ14" s="233">
        <v>0</v>
      </c>
      <c r="CR14" s="233">
        <v>0</v>
      </c>
      <c r="CS14" s="232">
        <v>0</v>
      </c>
    </row>
    <row r="15" spans="2:97" s="50" customFormat="1" ht="13.5" customHeight="1">
      <c r="B15" s="128" t="s">
        <v>38</v>
      </c>
      <c r="C15" s="215">
        <f>J15+Q15+AJ15</f>
        <v>45.28473</v>
      </c>
      <c r="D15" s="184"/>
      <c r="E15" s="184"/>
      <c r="F15" s="184"/>
      <c r="G15" s="184"/>
      <c r="H15" s="184"/>
      <c r="I15" s="184"/>
      <c r="J15" s="215">
        <f>K15+N15</f>
        <v>0</v>
      </c>
      <c r="K15" s="217">
        <v>0</v>
      </c>
      <c r="L15" s="217">
        <v>0</v>
      </c>
      <c r="M15" s="143">
        <f>_xlfn.IFERROR(K15/L15,0)</f>
        <v>0</v>
      </c>
      <c r="N15" s="217">
        <v>0</v>
      </c>
      <c r="O15" s="217">
        <v>0</v>
      </c>
      <c r="P15" s="143">
        <f>_xlfn.IFERROR(N15/O15,0)</f>
        <v>0</v>
      </c>
      <c r="Q15" s="143">
        <f>R15+U15+X15+AA15+AD15+AG15</f>
        <v>0</v>
      </c>
      <c r="R15" s="217">
        <v>0</v>
      </c>
      <c r="S15" s="217">
        <v>0</v>
      </c>
      <c r="T15" s="143">
        <f>_xlfn.IFERROR(R15/S15,0)</f>
        <v>0</v>
      </c>
      <c r="U15" s="217">
        <v>0</v>
      </c>
      <c r="V15" s="217">
        <v>0</v>
      </c>
      <c r="W15" s="143">
        <f>_xlfn.IFERROR(U15/V15,0)</f>
        <v>0</v>
      </c>
      <c r="X15" s="217">
        <v>0</v>
      </c>
      <c r="Y15" s="217">
        <v>0</v>
      </c>
      <c r="Z15" s="143">
        <f>_xlfn.IFERROR(X15/Y15,0)</f>
        <v>0</v>
      </c>
      <c r="AA15" s="217">
        <v>0</v>
      </c>
      <c r="AB15" s="217">
        <v>0</v>
      </c>
      <c r="AC15" s="143">
        <f>_xlfn.IFERROR(AA15/AB15,0)</f>
        <v>0</v>
      </c>
      <c r="AD15" s="217">
        <v>0</v>
      </c>
      <c r="AE15" s="217">
        <v>0</v>
      </c>
      <c r="AF15" s="143">
        <f>_xlfn.IFERROR(AD15/AE15,0)</f>
        <v>0</v>
      </c>
      <c r="AG15" s="217">
        <v>0</v>
      </c>
      <c r="AH15" s="217">
        <v>0</v>
      </c>
      <c r="AI15" s="143">
        <f>_xlfn.IFERROR(AG15/AH15,0)</f>
        <v>0</v>
      </c>
      <c r="AJ15" s="143">
        <f>AK15+AN15+AQ15+AT15+AW15+AZ15+BC15+BF15</f>
        <v>45.28473</v>
      </c>
      <c r="AK15" s="217">
        <v>0</v>
      </c>
      <c r="AL15" s="217">
        <v>0</v>
      </c>
      <c r="AM15" s="143">
        <f>_xlfn.IFERROR(AK15/AL15,0)</f>
        <v>0</v>
      </c>
      <c r="AN15" s="217">
        <v>0</v>
      </c>
      <c r="AO15" s="217">
        <v>0</v>
      </c>
      <c r="AP15" s="143">
        <f>_xlfn.IFERROR(AN15/AO15,0)</f>
        <v>0</v>
      </c>
      <c r="AQ15" s="217">
        <v>0</v>
      </c>
      <c r="AR15" s="217">
        <v>0</v>
      </c>
      <c r="AS15" s="143">
        <f>_xlfn.IFERROR(AQ15/AR15,0)</f>
        <v>0</v>
      </c>
      <c r="AT15" s="217">
        <v>0</v>
      </c>
      <c r="AU15" s="217">
        <v>0</v>
      </c>
      <c r="AV15" s="143">
        <f>_xlfn.IFERROR(AT15/AU15,0)</f>
        <v>0</v>
      </c>
      <c r="AW15" s="217">
        <v>0</v>
      </c>
      <c r="AX15" s="217">
        <v>0</v>
      </c>
      <c r="AY15" s="143">
        <f>_xlfn.IFERROR(AW15/AX15,0)</f>
        <v>0</v>
      </c>
      <c r="AZ15" s="217">
        <v>0</v>
      </c>
      <c r="BA15" s="217">
        <v>0</v>
      </c>
      <c r="BB15" s="143">
        <f>_xlfn.IFERROR(AZ15/BA15,0)</f>
        <v>0</v>
      </c>
      <c r="BC15" s="217">
        <v>0</v>
      </c>
      <c r="BD15" s="217">
        <v>0</v>
      </c>
      <c r="BE15" s="143">
        <f>_xlfn.IFERROR(BC15/BD15,0)</f>
        <v>0</v>
      </c>
      <c r="BF15" s="217">
        <v>45.28473</v>
      </c>
      <c r="BG15" s="217">
        <v>197.943</v>
      </c>
      <c r="BH15" s="143">
        <f>_xlfn.IFERROR(BF15/BG15,0)</f>
        <v>0.22877661751110168</v>
      </c>
      <c r="BI15" s="233">
        <v>0</v>
      </c>
      <c r="BJ15" s="233">
        <v>0</v>
      </c>
      <c r="BK15" s="232">
        <v>0</v>
      </c>
      <c r="BL15" s="233">
        <v>0</v>
      </c>
      <c r="BM15" s="233">
        <v>0</v>
      </c>
      <c r="BN15" s="232">
        <v>0</v>
      </c>
      <c r="BO15" s="231">
        <v>0</v>
      </c>
      <c r="BP15" s="231">
        <v>0</v>
      </c>
      <c r="BQ15" s="232">
        <v>0</v>
      </c>
      <c r="BR15" s="234">
        <v>0</v>
      </c>
      <c r="BS15" s="234">
        <v>0</v>
      </c>
      <c r="BT15" s="232">
        <v>0</v>
      </c>
      <c r="BU15" s="232">
        <v>0</v>
      </c>
      <c r="BV15" s="233">
        <v>0</v>
      </c>
      <c r="BW15" s="233">
        <v>0</v>
      </c>
      <c r="BX15" s="232">
        <v>0</v>
      </c>
      <c r="BY15" s="233">
        <v>0</v>
      </c>
      <c r="BZ15" s="233">
        <v>0</v>
      </c>
      <c r="CA15" s="232">
        <v>0</v>
      </c>
      <c r="CB15" s="233">
        <v>0</v>
      </c>
      <c r="CC15" s="233">
        <v>0</v>
      </c>
      <c r="CD15" s="232">
        <v>0</v>
      </c>
      <c r="CE15" s="233">
        <v>0</v>
      </c>
      <c r="CF15" s="233">
        <v>0</v>
      </c>
      <c r="CG15" s="232">
        <v>0</v>
      </c>
      <c r="CH15" s="233">
        <v>0</v>
      </c>
      <c r="CI15" s="233">
        <v>0</v>
      </c>
      <c r="CJ15" s="232">
        <v>0</v>
      </c>
      <c r="CK15" s="233">
        <v>0</v>
      </c>
      <c r="CL15" s="233">
        <v>0</v>
      </c>
      <c r="CM15" s="232">
        <v>0</v>
      </c>
      <c r="CN15" s="233">
        <v>0</v>
      </c>
      <c r="CO15" s="233">
        <v>0</v>
      </c>
      <c r="CP15" s="232">
        <v>0</v>
      </c>
      <c r="CQ15" s="233">
        <v>0</v>
      </c>
      <c r="CR15" s="233">
        <v>0</v>
      </c>
      <c r="CS15" s="232">
        <v>0</v>
      </c>
    </row>
    <row r="16" spans="2:60" s="50" customFormat="1" ht="38.25" customHeight="1">
      <c r="B16" s="127" t="s">
        <v>271</v>
      </c>
      <c r="C16" s="225"/>
      <c r="D16" s="145"/>
      <c r="E16" s="145"/>
      <c r="F16" s="145"/>
      <c r="G16" s="145"/>
      <c r="H16" s="145"/>
      <c r="I16" s="145"/>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row>
    <row r="17" spans="2:60" s="50" customFormat="1" ht="13.5" customHeight="1">
      <c r="B17" s="128" t="s">
        <v>269</v>
      </c>
      <c r="C17" s="215">
        <f>D17+G17</f>
        <v>0</v>
      </c>
      <c r="D17" s="217">
        <v>0</v>
      </c>
      <c r="E17" s="217">
        <v>0</v>
      </c>
      <c r="F17" s="143">
        <f>_xlfn.IFERROR(D17/E17,0)</f>
        <v>0</v>
      </c>
      <c r="G17" s="217">
        <v>0</v>
      </c>
      <c r="H17" s="217">
        <v>0</v>
      </c>
      <c r="I17" s="143">
        <f>_xlfn.IFERROR(G17/H17,0)</f>
        <v>0</v>
      </c>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row>
    <row r="18" spans="2:60" s="50" customFormat="1" ht="34.5" customHeight="1">
      <c r="B18" s="185" t="s">
        <v>41</v>
      </c>
      <c r="C18" s="225"/>
      <c r="D18" s="145"/>
      <c r="E18" s="145"/>
      <c r="F18" s="145"/>
      <c r="G18" s="145"/>
      <c r="H18" s="145"/>
      <c r="I18" s="145"/>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row>
    <row r="19" spans="2:60" s="50" customFormat="1" ht="13.5" customHeight="1">
      <c r="B19" s="128" t="s">
        <v>270</v>
      </c>
      <c r="C19" s="215">
        <f>D19+G19</f>
        <v>10269.154799999997</v>
      </c>
      <c r="D19" s="217">
        <v>10269.154799999997</v>
      </c>
      <c r="E19" s="217">
        <v>19581</v>
      </c>
      <c r="F19" s="143">
        <f>_xlfn.IFERROR(D19/E19,0)</f>
        <v>0.524444859813084</v>
      </c>
      <c r="G19" s="217">
        <v>0</v>
      </c>
      <c r="H19" s="217">
        <v>0</v>
      </c>
      <c r="I19" s="143">
        <f>_xlfn.IFERROR(G19/H19,0)</f>
        <v>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row>
    <row r="20" spans="2:60" s="50" customFormat="1" ht="27" customHeight="1">
      <c r="B20" s="127" t="s">
        <v>106</v>
      </c>
      <c r="C20" s="215">
        <f>D20+G20</f>
        <v>6119.15781</v>
      </c>
      <c r="D20" s="217">
        <v>5450.68298</v>
      </c>
      <c r="E20" s="184"/>
      <c r="F20" s="184"/>
      <c r="G20" s="217">
        <v>668.4748300000001</v>
      </c>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row>
    <row r="21" spans="2:97" s="50" customFormat="1" ht="13.5" customHeight="1">
      <c r="B21" s="127" t="s">
        <v>26</v>
      </c>
      <c r="C21" s="216">
        <f>SUM(C13:C20)</f>
        <v>139064.22885000004</v>
      </c>
      <c r="D21" s="216">
        <f>SUM(D13:D20)</f>
        <v>15719.837779999996</v>
      </c>
      <c r="E21" s="216">
        <f>SUM(E13:E20)</f>
        <v>19581</v>
      </c>
      <c r="F21" s="216"/>
      <c r="G21" s="216">
        <f>SUM(G13:G20)</f>
        <v>668.4748300000001</v>
      </c>
      <c r="H21" s="146">
        <f>SUM(H13:H20)</f>
        <v>0</v>
      </c>
      <c r="I21" s="146"/>
      <c r="J21" s="216">
        <f>SUM(J13:J20)</f>
        <v>1530.55854</v>
      </c>
      <c r="K21" s="216">
        <f>SUM(K13:K20)</f>
        <v>1421.4375499999999</v>
      </c>
      <c r="L21" s="216">
        <f>SUM(L13:L20)</f>
        <v>18018.94</v>
      </c>
      <c r="M21" s="146"/>
      <c r="N21" s="216">
        <f>SUM(N13:N20)</f>
        <v>109.12099</v>
      </c>
      <c r="O21" s="216">
        <f>SUM(O13:O20)</f>
        <v>1440.2890000000002</v>
      </c>
      <c r="P21" s="146"/>
      <c r="Q21" s="146">
        <f>SUM(Q13:Q20)</f>
        <v>121100.07297000002</v>
      </c>
      <c r="R21" s="146">
        <f>SUM(R13:R20)</f>
        <v>1584.36757</v>
      </c>
      <c r="S21" s="146">
        <f>SUM(S13:S20)</f>
        <v>3046.88</v>
      </c>
      <c r="T21" s="146"/>
      <c r="U21" s="146">
        <f>SUM(U13:U20)</f>
        <v>2734.5084500000007</v>
      </c>
      <c r="V21" s="146">
        <f>SUM(V13:V20)</f>
        <v>6539.554</v>
      </c>
      <c r="W21" s="146"/>
      <c r="X21" s="146">
        <f>SUM(X13:X20)</f>
        <v>1943.896800000001</v>
      </c>
      <c r="Y21" s="146">
        <f>SUM(Y13:Y20)</f>
        <v>1674.42</v>
      </c>
      <c r="Z21" s="146"/>
      <c r="AA21" s="146">
        <f>SUM(AA13:AA20)</f>
        <v>0</v>
      </c>
      <c r="AB21" s="146">
        <f>SUM(AB13:AB20)</f>
        <v>0</v>
      </c>
      <c r="AC21" s="146"/>
      <c r="AD21" s="146">
        <f>SUM(AD13:AD20)</f>
        <v>109341.20240000002</v>
      </c>
      <c r="AE21" s="146">
        <f>SUM(AE13:AE20)</f>
        <v>94121.95</v>
      </c>
      <c r="AF21" s="146"/>
      <c r="AG21" s="146">
        <f>SUM(AG13:AG20)</f>
        <v>5496.09775</v>
      </c>
      <c r="AH21" s="146">
        <f>SUM(AH13:AH20)</f>
        <v>3546.57</v>
      </c>
      <c r="AI21" s="146"/>
      <c r="AJ21" s="146">
        <f>SUM(AJ13:AJ20)</f>
        <v>45.28473</v>
      </c>
      <c r="AK21" s="146">
        <f>SUM(AK13:AK20)</f>
        <v>0</v>
      </c>
      <c r="AL21" s="146">
        <f>SUM(AL13:AL20)</f>
        <v>0</v>
      </c>
      <c r="AM21" s="146"/>
      <c r="AN21" s="146">
        <f>SUM(AN13:AN20)</f>
        <v>0</v>
      </c>
      <c r="AO21" s="146">
        <f>SUM(AO13:AO20)</f>
        <v>0</v>
      </c>
      <c r="AP21" s="146"/>
      <c r="AQ21" s="146">
        <f>SUM(AQ13:AQ20)</f>
        <v>0</v>
      </c>
      <c r="AR21" s="146">
        <f>SUM(AR13:AR20)</f>
        <v>0</v>
      </c>
      <c r="AS21" s="146"/>
      <c r="AT21" s="146">
        <f>SUM(AT13:AT20)</f>
        <v>0</v>
      </c>
      <c r="AU21" s="146">
        <f>SUM(AU13:AU20)</f>
        <v>0</v>
      </c>
      <c r="AV21" s="146"/>
      <c r="AW21" s="146">
        <f>SUM(AW13:AW20)</f>
        <v>0</v>
      </c>
      <c r="AX21" s="146">
        <f>SUM(AX13:AX20)</f>
        <v>0</v>
      </c>
      <c r="AY21" s="146"/>
      <c r="AZ21" s="146">
        <f>SUM(AZ13:AZ20)</f>
        <v>0</v>
      </c>
      <c r="BA21" s="146">
        <f>SUM(BA13:BA20)</f>
        <v>0</v>
      </c>
      <c r="BB21" s="146"/>
      <c r="BC21" s="146">
        <f>SUM(BC13:BC20)</f>
        <v>0</v>
      </c>
      <c r="BD21" s="146">
        <f>SUM(BD13:BD20)</f>
        <v>0</v>
      </c>
      <c r="BE21" s="146"/>
      <c r="BF21" s="146">
        <f>SUM(BF13:BF20)</f>
        <v>45.28473</v>
      </c>
      <c r="BG21" s="146">
        <f>SUM(BG13:BG20)</f>
        <v>197.943</v>
      </c>
      <c r="BH21" s="146"/>
      <c r="BI21" s="146">
        <f>SUM(BI13:BI20)</f>
        <v>0</v>
      </c>
      <c r="BJ21" s="146">
        <f>SUM(BJ13:BJ20)</f>
        <v>0</v>
      </c>
      <c r="BK21" s="146"/>
      <c r="BL21" s="146">
        <f>SUM(BL13:BL20)</f>
        <v>0</v>
      </c>
      <c r="BM21" s="146">
        <f>SUM(BM13:BM20)</f>
        <v>0</v>
      </c>
      <c r="BN21" s="146"/>
      <c r="BO21" s="146">
        <f>SUM(BO13:BO20)</f>
        <v>0</v>
      </c>
      <c r="BP21" s="146">
        <f>SUM(BP13:BP20)</f>
        <v>0</v>
      </c>
      <c r="BQ21" s="146"/>
      <c r="BR21" s="146">
        <f>SUM(BR13:BR20)</f>
        <v>0</v>
      </c>
      <c r="BS21" s="146">
        <f>SUM(BS13:BS20)</f>
        <v>0</v>
      </c>
      <c r="BT21" s="146"/>
      <c r="BV21" s="146">
        <f>SUM(BV13:BV20)</f>
        <v>0</v>
      </c>
      <c r="BW21" s="146">
        <f>SUM(BW13:BW20)</f>
        <v>0</v>
      </c>
      <c r="BX21" s="146"/>
      <c r="BY21" s="146">
        <f>SUM(BY13:BY20)</f>
        <v>0</v>
      </c>
      <c r="BZ21" s="146">
        <f>SUM(BZ13:BZ20)</f>
        <v>0</v>
      </c>
      <c r="CA21" s="146"/>
      <c r="CB21" s="146">
        <f>SUM(CB13:CB20)</f>
        <v>0</v>
      </c>
      <c r="CC21" s="146">
        <f>SUM(CC13:CC20)</f>
        <v>0</v>
      </c>
      <c r="CD21" s="146"/>
      <c r="CE21" s="146">
        <f>SUM(CE13:CE20)</f>
        <v>0</v>
      </c>
      <c r="CF21" s="146">
        <f>SUM(CF13:CF20)</f>
        <v>0</v>
      </c>
      <c r="CG21" s="146"/>
      <c r="CH21" s="146">
        <f>SUM(CH13:CH20)</f>
        <v>0</v>
      </c>
      <c r="CI21" s="146">
        <f>SUM(CI13:CI20)</f>
        <v>0</v>
      </c>
      <c r="CJ21" s="146"/>
      <c r="CK21" s="146">
        <f>SUM(CK13:CK20)</f>
        <v>0</v>
      </c>
      <c r="CL21" s="146">
        <f>SUM(CL13:CL20)</f>
        <v>0</v>
      </c>
      <c r="CM21" s="146"/>
      <c r="CN21" s="146">
        <f>SUM(CN13:CN20)</f>
        <v>0</v>
      </c>
      <c r="CO21" s="146">
        <f>SUM(CO13:CO20)</f>
        <v>0</v>
      </c>
      <c r="CP21" s="146"/>
      <c r="CQ21" s="146">
        <f>SUM(CQ13:CQ20)</f>
        <v>0</v>
      </c>
      <c r="CR21" s="146">
        <f>SUM(CR13:CR20)</f>
        <v>0</v>
      </c>
      <c r="CS21" s="146"/>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2.75">
      <c r="B32" s="50"/>
      <c r="C32" s="50"/>
      <c r="D32" s="50"/>
    </row>
    <row r="33" spans="2:4" ht="15">
      <c r="B33" s="63"/>
      <c r="C33" s="50"/>
      <c r="D33" s="50"/>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2:4" ht="15">
      <c r="B111" s="63"/>
      <c r="C111" s="63"/>
      <c r="D111" s="63"/>
    </row>
    <row r="112" spans="3:4" ht="15">
      <c r="C112" s="63"/>
      <c r="D112" s="63"/>
    </row>
  </sheetData>
  <sheetProtection/>
  <mergeCells count="53">
    <mergeCell ref="CN9:CS9"/>
    <mergeCell ref="BI10:BK10"/>
    <mergeCell ref="BL10:BN10"/>
    <mergeCell ref="BO10:BQ10"/>
    <mergeCell ref="BR10:BT10"/>
    <mergeCell ref="BV10:BX10"/>
    <mergeCell ref="BY10:CA10"/>
    <mergeCell ref="CB10:CD10"/>
    <mergeCell ref="CE10:CG10"/>
    <mergeCell ref="CH8:CM8"/>
    <mergeCell ref="CN8:CS8"/>
    <mergeCell ref="CH10:CJ10"/>
    <mergeCell ref="BC9:BH9"/>
    <mergeCell ref="BI9:BN9"/>
    <mergeCell ref="BO9:BT9"/>
    <mergeCell ref="BV9:CA9"/>
    <mergeCell ref="CB9:CG9"/>
    <mergeCell ref="CH9:CM9"/>
    <mergeCell ref="CK10:CM10"/>
    <mergeCell ref="J8:P9"/>
    <mergeCell ref="R8:AI8"/>
    <mergeCell ref="AK8:BB8"/>
    <mergeCell ref="BC8:BT8"/>
    <mergeCell ref="BV8:CA8"/>
    <mergeCell ref="CB8:CG8"/>
    <mergeCell ref="B1:D1"/>
    <mergeCell ref="B5:D5"/>
    <mergeCell ref="Q7:AI7"/>
    <mergeCell ref="AT10:AV10"/>
    <mergeCell ref="AG10:AI10"/>
    <mergeCell ref="AK10:AM10"/>
    <mergeCell ref="AN10:AP10"/>
    <mergeCell ref="AK9:AP9"/>
    <mergeCell ref="AQ9:AV9"/>
    <mergeCell ref="R9:W9"/>
    <mergeCell ref="U10:W10"/>
    <mergeCell ref="X10:Z10"/>
    <mergeCell ref="AA10:AC10"/>
    <mergeCell ref="AW9:BB9"/>
    <mergeCell ref="AJ7:BH7"/>
    <mergeCell ref="AD10:AF10"/>
    <mergeCell ref="X9:AC9"/>
    <mergeCell ref="AD9:AI9"/>
    <mergeCell ref="J7:P7"/>
    <mergeCell ref="G10:I10"/>
    <mergeCell ref="D10:F10"/>
    <mergeCell ref="D7:I7"/>
    <mergeCell ref="AZ10:BB10"/>
    <mergeCell ref="AQ10:AS10"/>
    <mergeCell ref="AW10:AY10"/>
    <mergeCell ref="K10:M10"/>
    <mergeCell ref="N10:P10"/>
    <mergeCell ref="R10:T10"/>
  </mergeCells>
  <printOptions/>
  <pageMargins left="0.75" right="0.75" top="1" bottom="1" header="0.5" footer="0.5"/>
  <pageSetup fitToHeight="1" fitToWidth="1" horizontalDpi="600" verticalDpi="600" orientation="landscape" paperSize="9" scale="21"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9"/>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161</v>
      </c>
      <c r="C1" s="42"/>
      <c r="D1" s="42"/>
      <c r="E1" s="42"/>
      <c r="F1" s="42"/>
      <c r="G1" s="42"/>
      <c r="H1" s="42"/>
      <c r="I1" s="42"/>
    </row>
    <row r="2" spans="2:3" ht="15">
      <c r="B2" s="163" t="str">
        <f>Tradingname</f>
        <v>Eastern Gas Pipeline</v>
      </c>
      <c r="C2" s="164"/>
    </row>
    <row r="3" spans="2:5" ht="18" customHeight="1">
      <c r="B3" s="165" t="s">
        <v>220</v>
      </c>
      <c r="C3" s="166">
        <f>Yearending</f>
        <v>44196</v>
      </c>
      <c r="D3" s="123"/>
      <c r="E3" s="123"/>
    </row>
    <row r="4" ht="20.25">
      <c r="B4" s="41"/>
    </row>
    <row r="5" ht="15.75">
      <c r="B5" s="65" t="s">
        <v>241</v>
      </c>
    </row>
    <row r="6" spans="2:9" ht="12.75">
      <c r="B6" s="45"/>
      <c r="C6" s="48"/>
      <c r="D6" s="48"/>
      <c r="E6" s="48"/>
      <c r="G6" s="66"/>
      <c r="H6" s="50"/>
      <c r="I6" s="50"/>
    </row>
    <row r="7" spans="2:5" ht="57" customHeight="1">
      <c r="B7" s="341" t="s">
        <v>162</v>
      </c>
      <c r="C7" s="342"/>
      <c r="D7" s="342"/>
      <c r="E7" s="343"/>
    </row>
    <row r="8" spans="2:5" ht="13.5" customHeight="1">
      <c r="B8" s="340" t="s">
        <v>400</v>
      </c>
      <c r="C8" s="340"/>
      <c r="D8" s="340"/>
      <c r="E8" s="340"/>
    </row>
    <row r="9" spans="2:5" ht="13.5" customHeight="1">
      <c r="B9" s="340" t="s">
        <v>401</v>
      </c>
      <c r="C9" s="340"/>
      <c r="D9" s="340"/>
      <c r="E9" s="340"/>
    </row>
    <row r="10" spans="2:5" ht="13.5" customHeight="1">
      <c r="B10" s="340" t="s">
        <v>402</v>
      </c>
      <c r="C10" s="340"/>
      <c r="D10" s="340"/>
      <c r="E10" s="340"/>
    </row>
    <row r="11" spans="2:5" ht="13.5" customHeight="1">
      <c r="B11" s="340" t="s">
        <v>403</v>
      </c>
      <c r="C11" s="340"/>
      <c r="D11" s="340"/>
      <c r="E11" s="340"/>
    </row>
    <row r="12" spans="2:5" ht="13.5" customHeight="1">
      <c r="B12" s="340" t="s">
        <v>404</v>
      </c>
      <c r="C12" s="340"/>
      <c r="D12" s="340"/>
      <c r="E12" s="340"/>
    </row>
    <row r="13" spans="2:5" ht="13.5" customHeight="1">
      <c r="B13" s="340" t="s">
        <v>405</v>
      </c>
      <c r="C13" s="340"/>
      <c r="D13" s="340"/>
      <c r="E13" s="340"/>
    </row>
    <row r="14" spans="2:5" ht="13.5" customHeight="1">
      <c r="B14" s="340" t="s">
        <v>406</v>
      </c>
      <c r="C14" s="340"/>
      <c r="D14" s="340"/>
      <c r="E14" s="340"/>
    </row>
    <row r="15" spans="2:5" ht="13.5" customHeight="1">
      <c r="B15" s="340" t="s">
        <v>407</v>
      </c>
      <c r="C15" s="340"/>
      <c r="D15" s="340"/>
      <c r="E15" s="340"/>
    </row>
    <row r="16" spans="2:5" ht="13.5" customHeight="1">
      <c r="B16" s="340"/>
      <c r="C16" s="340"/>
      <c r="D16" s="340"/>
      <c r="E16" s="340"/>
    </row>
    <row r="17" spans="2:5" ht="13.5" customHeight="1">
      <c r="B17" s="340"/>
      <c r="C17" s="340"/>
      <c r="D17" s="340"/>
      <c r="E17" s="340"/>
    </row>
    <row r="18" spans="2:5" ht="13.5" customHeight="1">
      <c r="B18" s="340"/>
      <c r="C18" s="340"/>
      <c r="D18" s="340"/>
      <c r="E18" s="340"/>
    </row>
    <row r="19" spans="2:5" ht="13.5" customHeight="1">
      <c r="B19" s="340"/>
      <c r="C19" s="340"/>
      <c r="D19" s="340"/>
      <c r="E19" s="340"/>
    </row>
  </sheetData>
  <sheetProtection/>
  <mergeCells count="13">
    <mergeCell ref="B13:E13"/>
    <mergeCell ref="B14:E14"/>
    <mergeCell ref="B15:E15"/>
    <mergeCell ref="B19:E19"/>
    <mergeCell ref="B7:E7"/>
    <mergeCell ref="B8:E8"/>
    <mergeCell ref="B9:E9"/>
    <mergeCell ref="B16:E16"/>
    <mergeCell ref="B17:E17"/>
    <mergeCell ref="B18:E18"/>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272</v>
      </c>
      <c r="C1" s="42"/>
      <c r="D1" s="42"/>
    </row>
    <row r="2" spans="2:3" ht="15">
      <c r="B2" s="163" t="str">
        <f>Tradingname</f>
        <v>Eastern Gas Pipeline</v>
      </c>
      <c r="C2" s="164"/>
    </row>
    <row r="3" spans="2:4" ht="15.75" customHeight="1">
      <c r="B3" s="165" t="s">
        <v>220</v>
      </c>
      <c r="C3" s="166">
        <f>Yearending</f>
        <v>44196</v>
      </c>
      <c r="D3" s="123"/>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18</v>
      </c>
    </row>
    <row r="2" spans="2:20" ht="15" customHeight="1">
      <c r="B2" s="149"/>
      <c r="C2" s="150"/>
      <c r="D2" s="150"/>
      <c r="E2" s="150"/>
      <c r="F2" s="150"/>
      <c r="G2" s="150"/>
      <c r="H2" s="150"/>
      <c r="I2" s="150"/>
      <c r="J2" s="150"/>
      <c r="K2" s="151"/>
      <c r="L2" s="18"/>
      <c r="M2" s="18"/>
      <c r="N2" s="18"/>
      <c r="O2" s="18"/>
      <c r="P2" s="18"/>
      <c r="Q2" s="18"/>
      <c r="R2" s="18"/>
      <c r="S2" s="18"/>
      <c r="T2" s="19"/>
    </row>
    <row r="3" spans="2:20" ht="21" customHeight="1">
      <c r="B3" s="152"/>
      <c r="C3" s="154"/>
      <c r="D3" s="153" t="s">
        <v>19</v>
      </c>
      <c r="E3" s="154"/>
      <c r="F3" s="154"/>
      <c r="G3" s="154"/>
      <c r="H3" s="153"/>
      <c r="I3" s="154"/>
      <c r="J3" s="154"/>
      <c r="K3" s="155"/>
      <c r="L3" s="20"/>
      <c r="M3" s="20"/>
      <c r="N3" s="20"/>
      <c r="O3" s="20"/>
      <c r="P3" s="20"/>
      <c r="Q3" s="20"/>
      <c r="R3" s="20"/>
      <c r="S3" s="21"/>
      <c r="T3" s="19"/>
    </row>
    <row r="4" spans="2:20" ht="15" customHeight="1" thickBot="1">
      <c r="B4" s="152"/>
      <c r="C4" s="156"/>
      <c r="D4" s="157"/>
      <c r="E4" s="156"/>
      <c r="F4" s="156"/>
      <c r="G4" s="156"/>
      <c r="H4" s="158"/>
      <c r="I4" s="156"/>
      <c r="J4" s="156"/>
      <c r="K4" s="155"/>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59" customFormat="1" ht="15" customHeight="1">
      <c r="B6" s="34"/>
      <c r="C6" s="29"/>
      <c r="D6" s="29"/>
      <c r="E6" s="29"/>
      <c r="F6" s="29"/>
      <c r="G6" s="29"/>
      <c r="H6" s="29"/>
      <c r="I6" s="29"/>
      <c r="J6" s="29"/>
      <c r="K6" s="35"/>
      <c r="L6" s="27"/>
      <c r="M6" s="22"/>
      <c r="N6" s="22"/>
      <c r="O6" s="22"/>
      <c r="P6" s="22"/>
      <c r="Q6" s="22"/>
      <c r="R6" s="22"/>
      <c r="S6" s="20"/>
      <c r="T6" s="22"/>
    </row>
    <row r="7" spans="2:20" s="159" customFormat="1" ht="15" customHeight="1">
      <c r="B7" s="34"/>
      <c r="C7" s="29"/>
      <c r="D7" s="29"/>
      <c r="E7" s="29"/>
      <c r="F7" s="29"/>
      <c r="G7" s="29"/>
      <c r="H7" s="29"/>
      <c r="I7" s="29"/>
      <c r="J7" s="29"/>
      <c r="K7" s="35"/>
      <c r="L7" s="27"/>
      <c r="M7" s="22"/>
      <c r="N7" s="22"/>
      <c r="O7" s="22"/>
      <c r="P7" s="22"/>
      <c r="Q7" s="22"/>
      <c r="R7" s="22"/>
      <c r="S7" s="20"/>
      <c r="T7" s="22"/>
    </row>
    <row r="8" spans="2:20" s="159" customFormat="1" ht="15" customHeight="1">
      <c r="B8" s="34"/>
      <c r="C8" s="29"/>
      <c r="D8" s="29"/>
      <c r="E8" s="29"/>
      <c r="F8" s="29"/>
      <c r="G8" s="29"/>
      <c r="H8" s="29"/>
      <c r="I8" s="29"/>
      <c r="J8" s="29"/>
      <c r="K8" s="35"/>
      <c r="L8" s="27"/>
      <c r="M8" s="22"/>
      <c r="N8" s="22"/>
      <c r="O8" s="22"/>
      <c r="P8" s="22"/>
      <c r="Q8" s="22"/>
      <c r="R8" s="22"/>
      <c r="S8" s="20"/>
      <c r="T8" s="22"/>
    </row>
    <row r="9" spans="2:20" s="159" customFormat="1" ht="15" customHeight="1">
      <c r="B9" s="34"/>
      <c r="C9" s="29"/>
      <c r="D9" s="29"/>
      <c r="E9" s="29"/>
      <c r="F9" s="29"/>
      <c r="G9" s="29"/>
      <c r="H9" s="29"/>
      <c r="I9" s="29"/>
      <c r="J9" s="29"/>
      <c r="K9" s="35"/>
      <c r="L9" s="27"/>
      <c r="M9" s="22"/>
      <c r="N9" s="22"/>
      <c r="O9" s="22"/>
      <c r="P9" s="22"/>
      <c r="Q9" s="22"/>
      <c r="R9" s="22"/>
      <c r="S9" s="20"/>
      <c r="T9" s="22"/>
    </row>
    <row r="10" spans="2:20" s="159" customFormat="1" ht="15" customHeight="1">
      <c r="B10" s="34"/>
      <c r="C10" s="29"/>
      <c r="D10" s="29"/>
      <c r="E10" s="29"/>
      <c r="F10" s="29"/>
      <c r="G10" s="29"/>
      <c r="H10" s="29"/>
      <c r="I10" s="29"/>
      <c r="J10" s="29"/>
      <c r="K10" s="35"/>
      <c r="L10" s="27"/>
      <c r="M10" s="22"/>
      <c r="N10" s="22"/>
      <c r="O10" s="22"/>
      <c r="P10" s="22"/>
      <c r="Q10" s="22"/>
      <c r="R10" s="22"/>
      <c r="S10" s="20"/>
      <c r="T10" s="22"/>
    </row>
    <row r="11" spans="2:20" s="159" customFormat="1" ht="15" customHeight="1">
      <c r="B11" s="34"/>
      <c r="C11" s="29"/>
      <c r="D11" s="29"/>
      <c r="E11" s="29"/>
      <c r="F11" s="29"/>
      <c r="G11" s="29"/>
      <c r="H11" s="29"/>
      <c r="I11" s="29"/>
      <c r="J11" s="29"/>
      <c r="K11" s="35"/>
      <c r="L11" s="27"/>
      <c r="M11" s="22"/>
      <c r="N11" s="22"/>
      <c r="O11" s="22"/>
      <c r="P11" s="22"/>
      <c r="Q11" s="22"/>
      <c r="R11" s="22"/>
      <c r="S11" s="20"/>
      <c r="T11" s="22"/>
    </row>
    <row r="12" spans="2:20" s="159" customFormat="1" ht="15" customHeight="1">
      <c r="B12" s="34"/>
      <c r="C12" s="29"/>
      <c r="D12" s="29"/>
      <c r="E12" s="29"/>
      <c r="F12" s="29"/>
      <c r="G12" s="29"/>
      <c r="H12" s="29"/>
      <c r="I12" s="29"/>
      <c r="J12" s="29"/>
      <c r="K12" s="35"/>
      <c r="L12" s="27"/>
      <c r="M12" s="22"/>
      <c r="N12" s="22"/>
      <c r="O12" s="22"/>
      <c r="P12" s="22"/>
      <c r="Q12" s="22"/>
      <c r="R12" s="22"/>
      <c r="S12" s="20"/>
      <c r="T12" s="22"/>
    </row>
    <row r="13" spans="2:20" s="159" customFormat="1" ht="15" customHeight="1">
      <c r="B13" s="34"/>
      <c r="C13" s="29"/>
      <c r="D13" s="29"/>
      <c r="E13" s="29"/>
      <c r="F13" s="29"/>
      <c r="G13" s="29"/>
      <c r="H13" s="29"/>
      <c r="I13" s="29"/>
      <c r="J13" s="29"/>
      <c r="K13" s="35"/>
      <c r="L13" s="27"/>
      <c r="M13" s="22"/>
      <c r="N13" s="22"/>
      <c r="O13" s="22"/>
      <c r="P13" s="22"/>
      <c r="Q13" s="22"/>
      <c r="R13" s="22"/>
      <c r="S13" s="20"/>
      <c r="T13" s="22"/>
    </row>
    <row r="14" spans="2:20" s="159" customFormat="1" ht="15" customHeight="1">
      <c r="B14" s="34"/>
      <c r="C14" s="298"/>
      <c r="D14" s="298"/>
      <c r="E14" s="298"/>
      <c r="F14" s="29"/>
      <c r="G14" s="29"/>
      <c r="H14" s="29"/>
      <c r="I14" s="29"/>
      <c r="J14" s="29"/>
      <c r="K14" s="35"/>
      <c r="L14" s="27"/>
      <c r="M14" s="22"/>
      <c r="N14" s="22"/>
      <c r="O14" s="22"/>
      <c r="P14" s="22"/>
      <c r="Q14" s="22"/>
      <c r="R14" s="22"/>
      <c r="S14" s="20"/>
      <c r="T14" s="22"/>
    </row>
    <row r="15" spans="2:20" s="159" customFormat="1" ht="15" customHeight="1">
      <c r="B15" s="34"/>
      <c r="C15" s="29"/>
      <c r="D15" s="29"/>
      <c r="E15" s="29"/>
      <c r="F15" s="29"/>
      <c r="G15" s="29"/>
      <c r="H15" s="29"/>
      <c r="I15" s="29"/>
      <c r="J15" s="29"/>
      <c r="K15" s="35"/>
      <c r="L15" s="27"/>
      <c r="M15" s="160"/>
      <c r="N15" s="22"/>
      <c r="O15" s="22"/>
      <c r="P15" s="22"/>
      <c r="Q15" s="22"/>
      <c r="R15" s="22"/>
      <c r="S15" s="20"/>
      <c r="T15" s="22"/>
    </row>
    <row r="16" spans="2:20" s="159" customFormat="1" ht="15" customHeight="1">
      <c r="B16" s="34"/>
      <c r="C16" s="29"/>
      <c r="D16" s="29"/>
      <c r="E16" s="29"/>
      <c r="F16" s="29"/>
      <c r="G16" s="29"/>
      <c r="H16" s="29"/>
      <c r="I16" s="29"/>
      <c r="J16" s="29"/>
      <c r="K16" s="35"/>
      <c r="L16" s="27"/>
      <c r="M16" s="22"/>
      <c r="N16" s="22"/>
      <c r="O16" s="22"/>
      <c r="P16" s="22"/>
      <c r="Q16" s="22"/>
      <c r="R16" s="22"/>
      <c r="S16" s="20"/>
      <c r="T16" s="22"/>
    </row>
    <row r="17" spans="2:20" s="159" customFormat="1" ht="15" customHeight="1">
      <c r="B17" s="34"/>
      <c r="C17" s="29"/>
      <c r="D17" s="29"/>
      <c r="E17" s="29"/>
      <c r="F17" s="29"/>
      <c r="G17" s="29"/>
      <c r="H17" s="29"/>
      <c r="I17" s="29"/>
      <c r="J17" s="29"/>
      <c r="K17" s="35"/>
      <c r="L17" s="27"/>
      <c r="M17" s="22"/>
      <c r="N17" s="22"/>
      <c r="O17" s="22"/>
      <c r="P17" s="22"/>
      <c r="Q17" s="22"/>
      <c r="R17" s="22"/>
      <c r="S17" s="20"/>
      <c r="T17" s="22"/>
    </row>
    <row r="18" spans="2:20" s="159" customFormat="1" ht="15" customHeight="1">
      <c r="B18" s="34"/>
      <c r="C18" s="29"/>
      <c r="D18" s="29"/>
      <c r="E18" s="29"/>
      <c r="F18" s="29"/>
      <c r="G18" s="29"/>
      <c r="H18" s="29"/>
      <c r="I18" s="29"/>
      <c r="J18" s="29"/>
      <c r="K18" s="35"/>
      <c r="L18" s="27"/>
      <c r="M18" s="22"/>
      <c r="N18" s="22"/>
      <c r="O18" s="22"/>
      <c r="P18" s="22"/>
      <c r="Q18" s="22"/>
      <c r="R18" s="22"/>
      <c r="S18" s="20"/>
      <c r="T18" s="22"/>
    </row>
    <row r="19" spans="2:20" s="159" customFormat="1" ht="15" customHeight="1">
      <c r="B19" s="34"/>
      <c r="C19" s="29"/>
      <c r="D19" s="29"/>
      <c r="E19" s="29"/>
      <c r="F19" s="29"/>
      <c r="G19" s="29"/>
      <c r="H19" s="29"/>
      <c r="I19" s="29"/>
      <c r="J19" s="29"/>
      <c r="K19" s="35"/>
      <c r="L19" s="27"/>
      <c r="M19" s="22"/>
      <c r="N19" s="22"/>
      <c r="O19" s="22"/>
      <c r="P19" s="22"/>
      <c r="Q19" s="22"/>
      <c r="R19" s="22"/>
      <c r="S19" s="20"/>
      <c r="T19" s="22"/>
    </row>
    <row r="20" spans="2:20" s="159" customFormat="1" ht="15" customHeight="1">
      <c r="B20" s="34"/>
      <c r="C20" s="29"/>
      <c r="D20" s="29"/>
      <c r="E20" s="29"/>
      <c r="F20" s="29"/>
      <c r="G20" s="29"/>
      <c r="H20" s="29"/>
      <c r="I20" s="29"/>
      <c r="J20" s="29"/>
      <c r="K20" s="35"/>
      <c r="L20" s="27"/>
      <c r="M20" s="22"/>
      <c r="N20" s="22"/>
      <c r="O20" s="22"/>
      <c r="P20" s="22"/>
      <c r="Q20" s="22"/>
      <c r="R20" s="22"/>
      <c r="S20" s="20"/>
      <c r="T20" s="22"/>
    </row>
    <row r="21" spans="2:20" s="159" customFormat="1" ht="15.75" customHeight="1">
      <c r="B21" s="34"/>
      <c r="C21" s="29"/>
      <c r="D21" s="29"/>
      <c r="E21" s="29"/>
      <c r="F21" s="29"/>
      <c r="G21" s="29"/>
      <c r="H21" s="29"/>
      <c r="I21" s="29"/>
      <c r="J21" s="29"/>
      <c r="K21" s="35"/>
      <c r="L21" s="27"/>
      <c r="M21" s="22"/>
      <c r="N21" s="22"/>
      <c r="O21" s="22"/>
      <c r="P21" s="22"/>
      <c r="Q21" s="22"/>
      <c r="R21" s="22"/>
      <c r="S21" s="20"/>
      <c r="T21" s="22"/>
    </row>
    <row r="22" spans="2:20" s="159" customFormat="1" ht="15.75" customHeight="1">
      <c r="B22" s="34"/>
      <c r="C22" s="29"/>
      <c r="D22" s="29"/>
      <c r="E22" s="29"/>
      <c r="F22" s="29"/>
      <c r="G22" s="29"/>
      <c r="H22" s="29"/>
      <c r="I22" s="29"/>
      <c r="J22" s="29"/>
      <c r="K22" s="35"/>
      <c r="L22" s="27"/>
      <c r="M22" s="22"/>
      <c r="N22" s="22"/>
      <c r="O22" s="22"/>
      <c r="P22" s="22"/>
      <c r="Q22" s="22"/>
      <c r="R22" s="22"/>
      <c r="S22" s="20"/>
      <c r="T22" s="22"/>
    </row>
    <row r="23" spans="2:20" s="159" customFormat="1" ht="15" customHeight="1">
      <c r="B23" s="34"/>
      <c r="C23" s="29"/>
      <c r="D23" s="29"/>
      <c r="E23" s="29"/>
      <c r="F23" s="29"/>
      <c r="G23" s="29"/>
      <c r="H23" s="29"/>
      <c r="I23" s="29"/>
      <c r="J23" s="29"/>
      <c r="K23" s="35"/>
      <c r="L23" s="27"/>
      <c r="M23" s="22"/>
      <c r="N23" s="22"/>
      <c r="O23" s="22"/>
      <c r="P23" s="22"/>
      <c r="Q23" s="22"/>
      <c r="R23" s="22"/>
      <c r="S23" s="20"/>
      <c r="T23" s="22"/>
    </row>
    <row r="24" spans="2:20" s="159" customFormat="1" ht="15" customHeight="1">
      <c r="B24" s="34"/>
      <c r="C24" s="29"/>
      <c r="D24" s="29"/>
      <c r="E24" s="29"/>
      <c r="F24" s="29"/>
      <c r="G24" s="29"/>
      <c r="H24" s="29"/>
      <c r="I24" s="29"/>
      <c r="J24" s="29"/>
      <c r="K24" s="35"/>
      <c r="L24" s="27"/>
      <c r="M24" s="22"/>
      <c r="N24" s="22"/>
      <c r="O24" s="22"/>
      <c r="P24" s="22"/>
      <c r="Q24" s="22"/>
      <c r="R24" s="22"/>
      <c r="S24" s="20"/>
      <c r="T24" s="22"/>
    </row>
    <row r="25" spans="2:20" s="159" customFormat="1" ht="15" customHeight="1">
      <c r="B25" s="34"/>
      <c r="C25" s="29"/>
      <c r="D25" s="29"/>
      <c r="E25" s="29"/>
      <c r="F25" s="29"/>
      <c r="G25" s="29"/>
      <c r="H25" s="29"/>
      <c r="I25" s="29"/>
      <c r="J25" s="29"/>
      <c r="K25" s="35"/>
      <c r="L25" s="27"/>
      <c r="M25" s="22"/>
      <c r="N25" s="22"/>
      <c r="O25" s="22"/>
      <c r="P25" s="22"/>
      <c r="Q25" s="22"/>
      <c r="R25" s="22"/>
      <c r="S25" s="20"/>
      <c r="T25" s="22"/>
    </row>
    <row r="26" spans="2:20" s="159" customFormat="1" ht="15" customHeight="1">
      <c r="B26" s="34"/>
      <c r="C26" s="29"/>
      <c r="D26" s="30"/>
      <c r="E26" s="29"/>
      <c r="F26" s="29"/>
      <c r="G26" s="29"/>
      <c r="H26" s="29"/>
      <c r="I26" s="29"/>
      <c r="J26" s="29"/>
      <c r="K26" s="35"/>
      <c r="L26" s="27"/>
      <c r="M26" s="22"/>
      <c r="N26" s="22"/>
      <c r="O26" s="22"/>
      <c r="P26" s="22"/>
      <c r="Q26" s="22"/>
      <c r="R26" s="22"/>
      <c r="S26" s="20"/>
      <c r="T26" s="22"/>
    </row>
    <row r="27" spans="1:20" s="159" customFormat="1" ht="15" customHeight="1">
      <c r="A27" s="22"/>
      <c r="B27" s="34"/>
      <c r="C27" s="30"/>
      <c r="D27" s="30"/>
      <c r="E27" s="29"/>
      <c r="F27" s="29"/>
      <c r="G27" s="29"/>
      <c r="H27" s="29"/>
      <c r="I27" s="29"/>
      <c r="J27" s="29"/>
      <c r="K27" s="35"/>
      <c r="L27" s="27"/>
      <c r="M27" s="22"/>
      <c r="N27" s="22"/>
      <c r="O27" s="22"/>
      <c r="P27" s="22"/>
      <c r="Q27" s="22"/>
      <c r="R27" s="22"/>
      <c r="S27" s="20"/>
      <c r="T27" s="22"/>
    </row>
    <row r="28" spans="1:20" s="159" customFormat="1" ht="15" customHeight="1">
      <c r="A28" s="22"/>
      <c r="B28" s="34"/>
      <c r="C28" s="30"/>
      <c r="D28" s="30"/>
      <c r="E28" s="29"/>
      <c r="F28" s="29"/>
      <c r="G28" s="29"/>
      <c r="H28" s="29"/>
      <c r="I28" s="29"/>
      <c r="J28" s="29"/>
      <c r="K28" s="35"/>
      <c r="L28" s="27"/>
      <c r="M28" s="22"/>
      <c r="N28" s="22"/>
      <c r="O28" s="22"/>
      <c r="P28" s="22"/>
      <c r="Q28" s="22"/>
      <c r="R28" s="22"/>
      <c r="S28" s="20"/>
      <c r="T28" s="22"/>
    </row>
    <row r="29" spans="1:20" s="159" customFormat="1" ht="15" customHeight="1">
      <c r="A29" s="22"/>
      <c r="B29" s="34"/>
      <c r="C29" s="30"/>
      <c r="D29" s="30"/>
      <c r="E29" s="29"/>
      <c r="F29" s="29"/>
      <c r="G29" s="29"/>
      <c r="H29" s="29"/>
      <c r="I29" s="29"/>
      <c r="J29" s="29"/>
      <c r="K29" s="35"/>
      <c r="L29" s="27"/>
      <c r="M29" s="22"/>
      <c r="N29" s="22"/>
      <c r="O29" s="22"/>
      <c r="P29" s="22"/>
      <c r="Q29" s="22"/>
      <c r="R29" s="22"/>
      <c r="S29" s="20"/>
      <c r="T29" s="22"/>
    </row>
    <row r="30" spans="1:20" s="159" customFormat="1" ht="15" customHeight="1">
      <c r="A30" s="22"/>
      <c r="B30" s="34"/>
      <c r="C30" s="29"/>
      <c r="D30" s="29"/>
      <c r="E30" s="29"/>
      <c r="F30" s="29"/>
      <c r="G30" s="29"/>
      <c r="H30" s="29"/>
      <c r="I30" s="29"/>
      <c r="J30" s="29"/>
      <c r="K30" s="35"/>
      <c r="L30" s="27"/>
      <c r="M30" s="22"/>
      <c r="N30" s="22"/>
      <c r="O30" s="22"/>
      <c r="P30" s="22"/>
      <c r="Q30" s="22"/>
      <c r="R30" s="22"/>
      <c r="S30" s="20"/>
      <c r="T30" s="22"/>
    </row>
    <row r="31" spans="1:20" s="159" customFormat="1" ht="15" customHeight="1">
      <c r="A31" s="22"/>
      <c r="B31" s="34"/>
      <c r="C31" s="29"/>
      <c r="D31" s="29"/>
      <c r="E31" s="29"/>
      <c r="F31" s="29"/>
      <c r="G31" s="29"/>
      <c r="H31" s="29"/>
      <c r="I31" s="29"/>
      <c r="J31" s="32"/>
      <c r="K31" s="35"/>
      <c r="L31" s="33"/>
      <c r="M31" s="20"/>
      <c r="N31" s="20"/>
      <c r="O31" s="20"/>
      <c r="P31" s="20"/>
      <c r="Q31" s="20"/>
      <c r="R31" s="20"/>
      <c r="S31" s="20"/>
      <c r="T31" s="22"/>
    </row>
    <row r="32" spans="1:20" s="159" customFormat="1" ht="15" customHeight="1">
      <c r="A32" s="22"/>
      <c r="B32" s="34"/>
      <c r="C32" s="29"/>
      <c r="D32" s="29"/>
      <c r="E32" s="29"/>
      <c r="F32" s="29"/>
      <c r="G32" s="29"/>
      <c r="H32" s="29"/>
      <c r="I32" s="29"/>
      <c r="J32" s="32"/>
      <c r="K32" s="35"/>
      <c r="L32" s="33"/>
      <c r="M32" s="20"/>
      <c r="N32" s="20"/>
      <c r="O32" s="20"/>
      <c r="P32" s="20"/>
      <c r="Q32" s="20"/>
      <c r="R32" s="20"/>
      <c r="S32" s="20"/>
      <c r="T32" s="22"/>
    </row>
    <row r="33" spans="1:20" s="159" customFormat="1" ht="15" customHeight="1">
      <c r="A33" s="22"/>
      <c r="B33" s="34"/>
      <c r="C33" s="29"/>
      <c r="D33" s="29"/>
      <c r="E33" s="29"/>
      <c r="F33" s="29"/>
      <c r="G33" s="29"/>
      <c r="H33" s="29"/>
      <c r="I33" s="29"/>
      <c r="J33" s="32"/>
      <c r="K33" s="35"/>
      <c r="L33" s="33"/>
      <c r="M33" s="20"/>
      <c r="N33" s="20"/>
      <c r="O33" s="20"/>
      <c r="P33" s="20"/>
      <c r="Q33" s="20"/>
      <c r="R33" s="20"/>
      <c r="S33" s="20"/>
      <c r="T33" s="22"/>
    </row>
    <row r="34" spans="1:20" s="159" customFormat="1" ht="15" customHeight="1">
      <c r="A34" s="22"/>
      <c r="B34" s="34"/>
      <c r="C34" s="29"/>
      <c r="D34" s="29"/>
      <c r="E34" s="29"/>
      <c r="F34" s="29"/>
      <c r="G34" s="29"/>
      <c r="H34" s="29"/>
      <c r="I34" s="29"/>
      <c r="J34" s="32"/>
      <c r="K34" s="35"/>
      <c r="L34" s="33"/>
      <c r="M34" s="20"/>
      <c r="N34" s="20"/>
      <c r="O34" s="20"/>
      <c r="P34" s="20"/>
      <c r="Q34" s="20"/>
      <c r="R34" s="20"/>
      <c r="S34" s="20"/>
      <c r="T34" s="22"/>
    </row>
    <row r="35" spans="1:20" s="159" customFormat="1" ht="15" customHeight="1">
      <c r="A35" s="22"/>
      <c r="B35" s="34"/>
      <c r="C35" s="29"/>
      <c r="D35" s="29"/>
      <c r="E35" s="29"/>
      <c r="F35" s="32"/>
      <c r="G35" s="29"/>
      <c r="H35" s="29"/>
      <c r="I35" s="29"/>
      <c r="J35" s="32"/>
      <c r="K35" s="35"/>
      <c r="L35" s="33"/>
      <c r="M35" s="20"/>
      <c r="N35" s="20"/>
      <c r="O35" s="20"/>
      <c r="P35" s="20"/>
      <c r="Q35" s="20"/>
      <c r="R35" s="20"/>
      <c r="S35" s="20"/>
      <c r="T35" s="22"/>
    </row>
    <row r="36" spans="1:20" s="159" customFormat="1" ht="15" customHeight="1">
      <c r="A36" s="22"/>
      <c r="B36" s="34"/>
      <c r="C36" s="29"/>
      <c r="D36" s="29"/>
      <c r="E36" s="29"/>
      <c r="F36" s="32"/>
      <c r="G36" s="29"/>
      <c r="H36" s="31"/>
      <c r="I36" s="31"/>
      <c r="J36" s="32"/>
      <c r="K36" s="35"/>
      <c r="L36" s="33"/>
      <c r="M36" s="20"/>
      <c r="N36" s="20"/>
      <c r="O36" s="20"/>
      <c r="P36" s="20"/>
      <c r="Q36" s="20"/>
      <c r="R36" s="20"/>
      <c r="S36" s="20"/>
      <c r="T36" s="22"/>
    </row>
    <row r="37" spans="1:20" s="159" customFormat="1" ht="15" customHeight="1">
      <c r="A37" s="22"/>
      <c r="B37" s="34"/>
      <c r="C37" s="29"/>
      <c r="D37" s="29"/>
      <c r="E37" s="29"/>
      <c r="F37" s="32"/>
      <c r="G37" s="29"/>
      <c r="H37" s="29"/>
      <c r="I37" s="29"/>
      <c r="J37" s="32"/>
      <c r="K37" s="35"/>
      <c r="L37" s="33"/>
      <c r="M37" s="20"/>
      <c r="N37" s="20"/>
      <c r="O37" s="20"/>
      <c r="P37" s="20"/>
      <c r="Q37" s="20"/>
      <c r="R37" s="20"/>
      <c r="S37" s="20"/>
      <c r="T37" s="22"/>
    </row>
    <row r="38" spans="1:20" s="159" customFormat="1" ht="15" customHeight="1">
      <c r="A38" s="22"/>
      <c r="B38" s="34"/>
      <c r="C38" s="29"/>
      <c r="D38" s="29"/>
      <c r="E38" s="29"/>
      <c r="F38" s="32"/>
      <c r="G38" s="29"/>
      <c r="H38" s="29"/>
      <c r="I38" s="29"/>
      <c r="J38" s="32"/>
      <c r="K38" s="35"/>
      <c r="L38" s="33"/>
      <c r="M38" s="20"/>
      <c r="N38" s="20"/>
      <c r="O38" s="20"/>
      <c r="P38" s="20"/>
      <c r="Q38" s="20"/>
      <c r="R38" s="20"/>
      <c r="S38" s="20"/>
      <c r="T38" s="22"/>
    </row>
    <row r="39" spans="1:20" s="159" customFormat="1" ht="15" customHeight="1">
      <c r="A39" s="22"/>
      <c r="B39" s="34"/>
      <c r="C39" s="29"/>
      <c r="D39" s="29"/>
      <c r="E39" s="29"/>
      <c r="F39" s="32"/>
      <c r="G39" s="29"/>
      <c r="H39" s="29"/>
      <c r="I39" s="29"/>
      <c r="J39" s="32"/>
      <c r="K39" s="35"/>
      <c r="L39" s="33"/>
      <c r="M39" s="20"/>
      <c r="N39" s="20"/>
      <c r="O39" s="20"/>
      <c r="P39" s="20"/>
      <c r="Q39" s="20"/>
      <c r="R39" s="20"/>
      <c r="S39" s="20"/>
      <c r="T39" s="22"/>
    </row>
    <row r="40" spans="1:20" s="159" customFormat="1" ht="15" customHeight="1">
      <c r="A40" s="22"/>
      <c r="B40" s="34"/>
      <c r="C40" s="29"/>
      <c r="D40" s="29"/>
      <c r="E40" s="29"/>
      <c r="F40" s="32"/>
      <c r="G40" s="29"/>
      <c r="H40" s="29"/>
      <c r="I40" s="29"/>
      <c r="J40" s="32"/>
      <c r="K40" s="35"/>
      <c r="L40" s="33"/>
      <c r="M40" s="20"/>
      <c r="N40" s="20"/>
      <c r="O40" s="20"/>
      <c r="P40" s="20"/>
      <c r="Q40" s="20"/>
      <c r="R40" s="20"/>
      <c r="S40" s="20"/>
      <c r="T40" s="22"/>
    </row>
    <row r="41" spans="1:20" s="159" customFormat="1" ht="15" customHeight="1">
      <c r="A41" s="22"/>
      <c r="B41" s="34"/>
      <c r="C41" s="29"/>
      <c r="D41" s="29"/>
      <c r="E41" s="29"/>
      <c r="F41" s="32"/>
      <c r="G41" s="29"/>
      <c r="H41" s="29"/>
      <c r="I41" s="29"/>
      <c r="J41" s="32"/>
      <c r="K41" s="35"/>
      <c r="L41" s="33"/>
      <c r="M41" s="20"/>
      <c r="N41" s="20"/>
      <c r="O41" s="20"/>
      <c r="P41" s="20"/>
      <c r="Q41" s="20"/>
      <c r="R41" s="20"/>
      <c r="S41" s="20"/>
      <c r="T41" s="22"/>
    </row>
    <row r="42" spans="1:20" s="159" customFormat="1" ht="15" customHeight="1">
      <c r="A42" s="22"/>
      <c r="B42" s="34"/>
      <c r="C42" s="29"/>
      <c r="D42" s="29"/>
      <c r="E42" s="29"/>
      <c r="F42" s="32"/>
      <c r="G42" s="29"/>
      <c r="H42" s="29"/>
      <c r="I42" s="29"/>
      <c r="J42" s="32"/>
      <c r="K42" s="35"/>
      <c r="L42" s="33"/>
      <c r="M42" s="20"/>
      <c r="N42" s="20"/>
      <c r="O42" s="20"/>
      <c r="P42" s="20"/>
      <c r="Q42" s="20"/>
      <c r="R42" s="20"/>
      <c r="S42" s="20"/>
      <c r="T42" s="22"/>
    </row>
    <row r="43" spans="1:20" s="159" customFormat="1" ht="15" customHeight="1">
      <c r="A43" s="22"/>
      <c r="B43" s="34"/>
      <c r="C43" s="29"/>
      <c r="D43" s="29"/>
      <c r="E43" s="29"/>
      <c r="F43" s="32"/>
      <c r="G43" s="29"/>
      <c r="H43" s="29"/>
      <c r="I43" s="29"/>
      <c r="J43" s="32"/>
      <c r="K43" s="35"/>
      <c r="L43" s="33"/>
      <c r="M43" s="20"/>
      <c r="N43" s="20"/>
      <c r="O43" s="20"/>
      <c r="P43" s="20"/>
      <c r="Q43" s="20"/>
      <c r="R43" s="20"/>
      <c r="S43" s="20"/>
      <c r="T43" s="22"/>
    </row>
    <row r="44" spans="1:20" s="159" customFormat="1" ht="15" customHeight="1">
      <c r="A44" s="22"/>
      <c r="B44" s="34"/>
      <c r="C44" s="29"/>
      <c r="D44" s="29"/>
      <c r="E44" s="29"/>
      <c r="F44" s="32"/>
      <c r="G44" s="29"/>
      <c r="H44" s="29"/>
      <c r="I44" s="29"/>
      <c r="J44" s="32"/>
      <c r="K44" s="35"/>
      <c r="L44" s="33"/>
      <c r="M44" s="20"/>
      <c r="N44" s="20"/>
      <c r="O44" s="20"/>
      <c r="P44" s="20"/>
      <c r="Q44" s="20"/>
      <c r="R44" s="20"/>
      <c r="S44" s="20"/>
      <c r="T44" s="22"/>
    </row>
    <row r="45" spans="1:20" s="159" customFormat="1" ht="15" customHeight="1">
      <c r="A45" s="22"/>
      <c r="B45" s="34"/>
      <c r="C45" s="29"/>
      <c r="D45" s="29"/>
      <c r="E45" s="29"/>
      <c r="F45" s="32"/>
      <c r="G45" s="29"/>
      <c r="H45" s="29"/>
      <c r="I45" s="29"/>
      <c r="J45" s="32"/>
      <c r="K45" s="35"/>
      <c r="L45" s="33"/>
      <c r="M45" s="20"/>
      <c r="N45" s="20"/>
      <c r="O45" s="20"/>
      <c r="P45" s="20"/>
      <c r="Q45" s="20"/>
      <c r="R45" s="20"/>
      <c r="S45" s="20"/>
      <c r="T45" s="22"/>
    </row>
    <row r="46" spans="1:20" s="159" customFormat="1" ht="15" customHeight="1">
      <c r="A46" s="22"/>
      <c r="B46" s="34"/>
      <c r="C46" s="29"/>
      <c r="D46" s="29"/>
      <c r="E46" s="29"/>
      <c r="F46" s="32"/>
      <c r="G46" s="29"/>
      <c r="H46" s="29"/>
      <c r="I46" s="29"/>
      <c r="J46" s="32"/>
      <c r="K46" s="35"/>
      <c r="L46" s="33"/>
      <c r="M46" s="20"/>
      <c r="N46" s="20"/>
      <c r="O46" s="20"/>
      <c r="P46" s="20"/>
      <c r="Q46" s="20"/>
      <c r="R46" s="20"/>
      <c r="S46" s="20"/>
      <c r="T46" s="22"/>
    </row>
    <row r="47" spans="1:20" s="159" customFormat="1" ht="15" customHeight="1">
      <c r="A47" s="22"/>
      <c r="B47" s="34"/>
      <c r="C47" s="29"/>
      <c r="D47" s="29"/>
      <c r="E47" s="29"/>
      <c r="F47" s="32"/>
      <c r="G47" s="29"/>
      <c r="H47" s="29"/>
      <c r="I47" s="29"/>
      <c r="J47" s="32"/>
      <c r="K47" s="35"/>
      <c r="L47" s="33"/>
      <c r="M47" s="20"/>
      <c r="N47" s="20"/>
      <c r="O47" s="20"/>
      <c r="P47" s="20"/>
      <c r="Q47" s="20"/>
      <c r="R47" s="20"/>
      <c r="S47" s="20"/>
      <c r="T47" s="22"/>
    </row>
    <row r="48" spans="1:20" s="159"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2.75"/>
  <cols>
    <col min="1" max="1" width="10.7109375" style="0" customWidth="1"/>
    <col min="2" max="2" width="20.00390625" style="194" customWidth="1"/>
    <col min="3" max="3" width="27.421875" style="0" customWidth="1"/>
    <col min="4" max="4" width="16.8515625" style="194" bestFit="1" customWidth="1"/>
    <col min="5" max="5" width="19.8515625" style="0" customWidth="1"/>
    <col min="6" max="6" width="21.421875" style="0" customWidth="1"/>
    <col min="7" max="7" width="59.00390625" style="0" customWidth="1"/>
    <col min="8" max="8" width="2.8515625" style="0" customWidth="1"/>
  </cols>
  <sheetData>
    <row r="1" spans="1:7" ht="12.75">
      <c r="A1" s="195" t="s">
        <v>281</v>
      </c>
      <c r="B1" s="196" t="s">
        <v>282</v>
      </c>
      <c r="C1" s="195" t="s">
        <v>283</v>
      </c>
      <c r="D1" s="196" t="s">
        <v>284</v>
      </c>
      <c r="E1" s="195" t="s">
        <v>312</v>
      </c>
      <c r="F1" s="195" t="s">
        <v>287</v>
      </c>
      <c r="G1" s="195" t="s">
        <v>288</v>
      </c>
    </row>
    <row r="2" spans="1:7" s="199" customFormat="1" ht="25.5">
      <c r="A2" s="197">
        <v>43314</v>
      </c>
      <c r="B2" s="198">
        <v>1</v>
      </c>
      <c r="C2" s="199" t="s">
        <v>285</v>
      </c>
      <c r="D2" s="198"/>
      <c r="F2" s="200" t="s">
        <v>309</v>
      </c>
      <c r="G2" s="200" t="s">
        <v>286</v>
      </c>
    </row>
    <row r="3" spans="1:9" s="199" customFormat="1" ht="25.5">
      <c r="A3" s="197">
        <v>43318</v>
      </c>
      <c r="B3" s="198">
        <v>2</v>
      </c>
      <c r="C3" s="199" t="s">
        <v>294</v>
      </c>
      <c r="D3" s="198">
        <v>2.1</v>
      </c>
      <c r="E3" s="199" t="s">
        <v>295</v>
      </c>
      <c r="F3" s="199" t="s">
        <v>296</v>
      </c>
      <c r="G3" s="200" t="s">
        <v>297</v>
      </c>
      <c r="I3" s="202"/>
    </row>
    <row r="4" spans="1:9" s="199" customFormat="1" ht="25.5">
      <c r="A4" s="197">
        <v>43314</v>
      </c>
      <c r="B4" s="198">
        <v>3</v>
      </c>
      <c r="C4" s="199" t="s">
        <v>289</v>
      </c>
      <c r="D4" s="198">
        <v>3.1</v>
      </c>
      <c r="E4" s="199" t="s">
        <v>313</v>
      </c>
      <c r="F4" s="199" t="s">
        <v>310</v>
      </c>
      <c r="G4" s="200" t="s">
        <v>307</v>
      </c>
      <c r="I4" s="202"/>
    </row>
    <row r="5" spans="1:9" s="199" customFormat="1" ht="26.25" customHeight="1">
      <c r="A5" s="197">
        <v>43314</v>
      </c>
      <c r="B5" s="198">
        <v>4</v>
      </c>
      <c r="C5" s="199" t="s">
        <v>290</v>
      </c>
      <c r="D5" s="198" t="s">
        <v>291</v>
      </c>
      <c r="E5" s="199" t="s">
        <v>314</v>
      </c>
      <c r="F5" s="199" t="s">
        <v>292</v>
      </c>
      <c r="G5" s="200" t="s">
        <v>293</v>
      </c>
      <c r="I5" s="202"/>
    </row>
    <row r="6" spans="1:9" s="199" customFormat="1" ht="38.25">
      <c r="A6" s="197">
        <v>43318</v>
      </c>
      <c r="B6" s="198">
        <v>5</v>
      </c>
      <c r="C6" s="199" t="s">
        <v>290</v>
      </c>
      <c r="D6" s="198" t="s">
        <v>291</v>
      </c>
      <c r="E6" s="199" t="s">
        <v>298</v>
      </c>
      <c r="F6" s="199" t="s">
        <v>299</v>
      </c>
      <c r="G6" s="200" t="s">
        <v>300</v>
      </c>
      <c r="I6" s="202"/>
    </row>
    <row r="7" spans="1:9" s="199" customFormat="1" ht="89.25">
      <c r="A7" s="197">
        <v>43318</v>
      </c>
      <c r="B7" s="198">
        <v>6</v>
      </c>
      <c r="C7" s="199" t="s">
        <v>290</v>
      </c>
      <c r="D7" s="201" t="s">
        <v>291</v>
      </c>
      <c r="E7" s="202" t="s">
        <v>304</v>
      </c>
      <c r="F7" s="202" t="s">
        <v>305</v>
      </c>
      <c r="G7" s="203" t="s">
        <v>315</v>
      </c>
      <c r="I7" s="202"/>
    </row>
    <row r="8" spans="1:9" ht="12.75">
      <c r="A8" s="197">
        <v>43318</v>
      </c>
      <c r="B8" s="198">
        <v>7</v>
      </c>
      <c r="C8" s="199" t="s">
        <v>290</v>
      </c>
      <c r="D8" s="201" t="s">
        <v>291</v>
      </c>
      <c r="E8" s="199" t="s">
        <v>306</v>
      </c>
      <c r="F8" s="199" t="s">
        <v>311</v>
      </c>
      <c r="G8" s="199" t="s">
        <v>308</v>
      </c>
      <c r="I8" s="202"/>
    </row>
    <row r="9" spans="1:9" ht="12.75">
      <c r="A9" s="197">
        <v>43991</v>
      </c>
      <c r="B9" s="198">
        <v>8</v>
      </c>
      <c r="C9" s="199" t="s">
        <v>289</v>
      </c>
      <c r="D9" s="198">
        <v>3.1</v>
      </c>
      <c r="E9" s="199" t="s">
        <v>321</v>
      </c>
      <c r="F9" s="199" t="s">
        <v>320</v>
      </c>
      <c r="G9" s="199" t="s">
        <v>322</v>
      </c>
      <c r="I9" s="202"/>
    </row>
    <row r="10" spans="1:9" ht="12.75">
      <c r="A10" s="197">
        <v>43991</v>
      </c>
      <c r="B10" s="198">
        <v>9</v>
      </c>
      <c r="C10" s="199" t="s">
        <v>289</v>
      </c>
      <c r="D10" s="198">
        <v>3.1</v>
      </c>
      <c r="E10" s="199" t="s">
        <v>323</v>
      </c>
      <c r="F10" s="199" t="s">
        <v>311</v>
      </c>
      <c r="G10" s="202" t="s">
        <v>351</v>
      </c>
      <c r="I10" s="202"/>
    </row>
    <row r="11" spans="1:9" ht="38.25">
      <c r="A11" s="197">
        <v>43991</v>
      </c>
      <c r="B11" s="198">
        <v>10</v>
      </c>
      <c r="C11" s="199" t="s">
        <v>289</v>
      </c>
      <c r="D11" s="198">
        <v>3.1</v>
      </c>
      <c r="E11" s="200" t="s">
        <v>326</v>
      </c>
      <c r="F11" s="199" t="s">
        <v>328</v>
      </c>
      <c r="G11" s="200" t="s">
        <v>327</v>
      </c>
      <c r="I11" s="202"/>
    </row>
    <row r="12" spans="1:9" ht="12.75">
      <c r="A12" s="197">
        <v>43991</v>
      </c>
      <c r="B12" s="198">
        <v>11</v>
      </c>
      <c r="C12" s="199" t="s">
        <v>324</v>
      </c>
      <c r="D12" s="201" t="s">
        <v>339</v>
      </c>
      <c r="E12" s="202" t="s">
        <v>340</v>
      </c>
      <c r="F12" s="202" t="s">
        <v>320</v>
      </c>
      <c r="G12" s="202" t="s">
        <v>341</v>
      </c>
      <c r="I12" s="202"/>
    </row>
    <row r="13" spans="1:9" ht="38.25">
      <c r="A13" s="197">
        <v>44028</v>
      </c>
      <c r="B13" s="198">
        <v>12</v>
      </c>
      <c r="C13" s="202" t="s">
        <v>330</v>
      </c>
      <c r="D13" s="198" t="s">
        <v>197</v>
      </c>
      <c r="E13" s="202" t="s">
        <v>338</v>
      </c>
      <c r="F13" s="203" t="s">
        <v>332</v>
      </c>
      <c r="G13" s="203" t="s">
        <v>331</v>
      </c>
      <c r="I13" s="202"/>
    </row>
    <row r="14" spans="1:9" ht="51">
      <c r="A14" s="197">
        <v>43999</v>
      </c>
      <c r="B14" s="198">
        <v>13</v>
      </c>
      <c r="C14" s="202" t="s">
        <v>333</v>
      </c>
      <c r="D14" s="201" t="s">
        <v>334</v>
      </c>
      <c r="E14" s="202" t="s">
        <v>335</v>
      </c>
      <c r="F14" s="203" t="s">
        <v>336</v>
      </c>
      <c r="G14" s="203" t="s">
        <v>337</v>
      </c>
      <c r="I14" s="202"/>
    </row>
    <row r="15" spans="1:9" ht="12.75">
      <c r="A15" s="197">
        <v>43991</v>
      </c>
      <c r="B15" s="198">
        <v>14</v>
      </c>
      <c r="C15" s="199" t="s">
        <v>290</v>
      </c>
      <c r="D15" s="198"/>
      <c r="E15" s="199"/>
      <c r="F15" s="199"/>
      <c r="G15" s="199" t="s">
        <v>325</v>
      </c>
      <c r="I15" s="202"/>
    </row>
    <row r="16" spans="1:9" ht="12.75">
      <c r="A16" s="197">
        <v>44038</v>
      </c>
      <c r="B16" s="198">
        <v>15</v>
      </c>
      <c r="C16" s="199" t="s">
        <v>373</v>
      </c>
      <c r="D16" s="201" t="s">
        <v>346</v>
      </c>
      <c r="E16" s="202" t="s">
        <v>344</v>
      </c>
      <c r="F16" s="202" t="s">
        <v>345</v>
      </c>
      <c r="G16" s="203" t="s">
        <v>347</v>
      </c>
      <c r="I16" s="202"/>
    </row>
    <row r="17" spans="1:9" ht="12.75">
      <c r="A17" s="211">
        <v>44038</v>
      </c>
      <c r="B17" s="198">
        <v>16</v>
      </c>
      <c r="C17" s="199" t="s">
        <v>289</v>
      </c>
      <c r="D17" s="198">
        <v>3.1</v>
      </c>
      <c r="E17" s="202" t="s">
        <v>348</v>
      </c>
      <c r="F17" s="199" t="s">
        <v>320</v>
      </c>
      <c r="G17" s="202" t="s">
        <v>349</v>
      </c>
      <c r="I17" s="202"/>
    </row>
    <row r="18" spans="1:9" ht="12.75">
      <c r="A18" s="211">
        <v>44038</v>
      </c>
      <c r="B18" s="198">
        <v>17</v>
      </c>
      <c r="C18" s="199" t="s">
        <v>289</v>
      </c>
      <c r="D18" s="198">
        <v>3.1</v>
      </c>
      <c r="E18" s="202" t="s">
        <v>350</v>
      </c>
      <c r="F18" s="199" t="s">
        <v>311</v>
      </c>
      <c r="G18" s="202" t="s">
        <v>352</v>
      </c>
      <c r="I18" s="202"/>
    </row>
    <row r="19" spans="1:7" ht="12.75">
      <c r="A19" s="197">
        <v>44038</v>
      </c>
      <c r="B19" s="198">
        <v>18</v>
      </c>
      <c r="C19" s="199" t="s">
        <v>373</v>
      </c>
      <c r="D19" s="201" t="s">
        <v>291</v>
      </c>
      <c r="E19" s="202" t="s">
        <v>359</v>
      </c>
      <c r="F19" s="202" t="s">
        <v>360</v>
      </c>
      <c r="G19" s="203" t="s">
        <v>361</v>
      </c>
    </row>
    <row r="20" spans="1:7" ht="12.75">
      <c r="A20" s="197">
        <v>44038</v>
      </c>
      <c r="B20" s="198">
        <v>19</v>
      </c>
      <c r="C20" s="211" t="s">
        <v>373</v>
      </c>
      <c r="D20" s="201" t="s">
        <v>346</v>
      </c>
      <c r="E20" s="202" t="s">
        <v>358</v>
      </c>
      <c r="F20" s="202" t="s">
        <v>360</v>
      </c>
      <c r="G20" s="203" t="s">
        <v>362</v>
      </c>
    </row>
    <row r="21" spans="1:9" ht="12.75">
      <c r="A21" s="197">
        <v>44038</v>
      </c>
      <c r="B21" s="198">
        <v>20</v>
      </c>
      <c r="C21" s="202" t="s">
        <v>364</v>
      </c>
      <c r="D21" s="198">
        <v>4.1</v>
      </c>
      <c r="E21" s="202" t="s">
        <v>365</v>
      </c>
      <c r="F21" s="202" t="s">
        <v>320</v>
      </c>
      <c r="G21" s="202" t="s">
        <v>366</v>
      </c>
      <c r="I21" s="202"/>
    </row>
    <row r="22" spans="1:7" ht="12.75">
      <c r="A22" s="197">
        <v>44038</v>
      </c>
      <c r="B22" s="198">
        <v>21</v>
      </c>
      <c r="C22" s="202" t="s">
        <v>364</v>
      </c>
      <c r="D22" s="198">
        <v>4.1</v>
      </c>
      <c r="E22" s="202" t="s">
        <v>368</v>
      </c>
      <c r="F22" s="202" t="s">
        <v>369</v>
      </c>
      <c r="G22" s="202" t="s">
        <v>370</v>
      </c>
    </row>
    <row r="23" spans="1:7" ht="25.5">
      <c r="A23" s="197">
        <v>44038</v>
      </c>
      <c r="B23" s="198">
        <v>22</v>
      </c>
      <c r="C23" s="202" t="s">
        <v>364</v>
      </c>
      <c r="D23" s="198">
        <v>4.1</v>
      </c>
      <c r="E23" s="203" t="s">
        <v>372</v>
      </c>
      <c r="F23" s="202" t="s">
        <v>311</v>
      </c>
      <c r="G23" s="203" t="s">
        <v>367</v>
      </c>
    </row>
    <row r="24" spans="1:7" ht="25.5">
      <c r="A24" s="197">
        <v>44038</v>
      </c>
      <c r="B24" s="198">
        <v>23</v>
      </c>
      <c r="C24" s="211" t="s">
        <v>373</v>
      </c>
      <c r="D24" s="201" t="s">
        <v>374</v>
      </c>
      <c r="E24" s="203" t="s">
        <v>376</v>
      </c>
      <c r="F24" s="199" t="s">
        <v>299</v>
      </c>
      <c r="G24" s="203" t="s">
        <v>375</v>
      </c>
    </row>
    <row r="25" spans="1:7" ht="12.75">
      <c r="A25" s="197"/>
      <c r="B25" s="198"/>
      <c r="C25" s="202"/>
      <c r="D25" s="198"/>
      <c r="E25" s="202"/>
      <c r="F25" s="202"/>
      <c r="G25" s="203"/>
    </row>
    <row r="26" spans="1:7" ht="12.75">
      <c r="A26" s="197"/>
      <c r="B26" s="198"/>
      <c r="C26" s="202"/>
      <c r="D26" s="198"/>
      <c r="E26" s="202"/>
      <c r="F26" s="202"/>
      <c r="G26" s="203"/>
    </row>
    <row r="27" spans="1:7" ht="12.75">
      <c r="A27" s="197"/>
      <c r="B27" s="198"/>
      <c r="C27" s="202"/>
      <c r="D27" s="198"/>
      <c r="E27" s="202"/>
      <c r="F27" s="202"/>
      <c r="G27" s="203"/>
    </row>
    <row r="28" spans="1:7" ht="12.75">
      <c r="A28" s="197"/>
      <c r="B28" s="198"/>
      <c r="C28" s="202"/>
      <c r="D28" s="198"/>
      <c r="E28" s="202"/>
      <c r="F28" s="202"/>
      <c r="G28" s="203"/>
    </row>
    <row r="29" spans="1:7" ht="12.75">
      <c r="A29" s="197"/>
      <c r="B29" s="198"/>
      <c r="C29" s="202"/>
      <c r="D29" s="198"/>
      <c r="E29" s="202"/>
      <c r="F29" s="202"/>
      <c r="G29" s="203"/>
    </row>
    <row r="30" spans="1:7" ht="12.75">
      <c r="A30" s="197"/>
      <c r="B30" s="198"/>
      <c r="C30" s="199"/>
      <c r="D30" s="198"/>
      <c r="E30" s="199"/>
      <c r="F30" s="199"/>
      <c r="G30" s="200"/>
    </row>
    <row r="31" spans="1:7" ht="12.75">
      <c r="A31" s="197"/>
      <c r="B31" s="198"/>
      <c r="C31" s="199"/>
      <c r="D31" s="198"/>
      <c r="E31" s="199"/>
      <c r="F31" s="199"/>
      <c r="G31" s="200"/>
    </row>
    <row r="32" spans="1:7" ht="12.75">
      <c r="A32" s="197"/>
      <c r="B32" s="198"/>
      <c r="C32" s="199"/>
      <c r="D32" s="198"/>
      <c r="E32" s="199"/>
      <c r="F32" s="199"/>
      <c r="G32" s="200"/>
    </row>
    <row r="33" spans="1:7" ht="12.75">
      <c r="A33" s="197"/>
      <c r="B33" s="198"/>
      <c r="C33" s="199"/>
      <c r="D33" s="198"/>
      <c r="E33" s="199"/>
      <c r="F33" s="199"/>
      <c r="G33" s="200"/>
    </row>
    <row r="34" spans="1:7" ht="12.75">
      <c r="A34" s="197"/>
      <c r="B34" s="198"/>
      <c r="C34" s="199"/>
      <c r="D34" s="198"/>
      <c r="E34" s="199"/>
      <c r="F34" s="199"/>
      <c r="G34" s="200"/>
    </row>
    <row r="35" spans="1:7" ht="12.75">
      <c r="A35" s="197"/>
      <c r="B35" s="198"/>
      <c r="C35" s="199"/>
      <c r="D35" s="198"/>
      <c r="E35" s="199"/>
      <c r="F35" s="199"/>
      <c r="G35" s="200"/>
    </row>
    <row r="36" spans="1:7" ht="12.75">
      <c r="A36" s="197"/>
      <c r="B36" s="198"/>
      <c r="C36" s="199"/>
      <c r="D36" s="198"/>
      <c r="E36" s="199"/>
      <c r="F36" s="199"/>
      <c r="G36" s="200"/>
    </row>
    <row r="37" spans="1:7" ht="12.75">
      <c r="A37" s="197"/>
      <c r="B37" s="198"/>
      <c r="C37" s="199"/>
      <c r="D37" s="198"/>
      <c r="E37" s="199"/>
      <c r="F37" s="199"/>
      <c r="G37" s="200"/>
    </row>
    <row r="38" spans="1:7" ht="12.75">
      <c r="A38" s="197"/>
      <c r="B38" s="198"/>
      <c r="C38" s="199"/>
      <c r="D38" s="198"/>
      <c r="E38" s="199"/>
      <c r="F38" s="199"/>
      <c r="G38" s="200"/>
    </row>
    <row r="39" spans="1:7" ht="12.75">
      <c r="A39" s="197"/>
      <c r="B39" s="198"/>
      <c r="C39" s="199"/>
      <c r="D39" s="198"/>
      <c r="E39" s="199"/>
      <c r="F39" s="199"/>
      <c r="G39" s="200"/>
    </row>
    <row r="40" spans="1:7" ht="12.75">
      <c r="A40" s="197"/>
      <c r="B40" s="198"/>
      <c r="C40" s="199"/>
      <c r="D40" s="198"/>
      <c r="E40" s="199"/>
      <c r="F40" s="199"/>
      <c r="G40" s="200"/>
    </row>
    <row r="41" spans="1:7" ht="12.75">
      <c r="A41" s="197"/>
      <c r="B41" s="198"/>
      <c r="C41" s="199"/>
      <c r="D41" s="198"/>
      <c r="E41" s="199"/>
      <c r="F41" s="199"/>
      <c r="G41" s="200"/>
    </row>
    <row r="42" spans="1:7" ht="12.75">
      <c r="A42" s="197"/>
      <c r="B42" s="198"/>
      <c r="C42" s="199"/>
      <c r="D42" s="198"/>
      <c r="E42" s="199"/>
      <c r="F42" s="199"/>
      <c r="G42" s="200"/>
    </row>
    <row r="43" spans="1:7" ht="12.75">
      <c r="A43" s="197"/>
      <c r="B43" s="198"/>
      <c r="C43" s="199"/>
      <c r="D43" s="198"/>
      <c r="E43" s="199"/>
      <c r="F43" s="199"/>
      <c r="G43" s="200"/>
    </row>
    <row r="44" spans="1:7" ht="12.75">
      <c r="A44" s="197"/>
      <c r="B44" s="198"/>
      <c r="C44" s="199"/>
      <c r="D44" s="198"/>
      <c r="E44" s="199"/>
      <c r="F44" s="199"/>
      <c r="G44" s="200"/>
    </row>
    <row r="45" spans="1:7" ht="12.75">
      <c r="A45" s="197"/>
      <c r="B45" s="198"/>
      <c r="C45" s="199"/>
      <c r="D45" s="198"/>
      <c r="E45" s="199"/>
      <c r="F45" s="199"/>
      <c r="G45" s="200"/>
    </row>
  </sheetData>
  <sheetProtection/>
  <printOptions/>
  <pageMargins left="0.7" right="0.7" top="0.75" bottom="0.75" header="0.3" footer="0.3"/>
  <pageSetup horizontalDpi="600" verticalDpi="600" orientation="portrait" paperSize="9" r:id="rId2"/>
  <customProperties>
    <customPr name="_pios_id" r:id="rId3"/>
    <customPr name="EpmWorksheetKeyString_GUID" r:id="rId4"/>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0" customWidth="1"/>
  </cols>
  <sheetData>
    <row r="1" ht="15" customHeight="1">
      <c r="A1" s="140" t="s">
        <v>181</v>
      </c>
    </row>
    <row r="2" ht="15" customHeight="1">
      <c r="A2" s="141" t="s">
        <v>182</v>
      </c>
    </row>
    <row r="3" ht="15" customHeight="1">
      <c r="A3" s="141" t="s">
        <v>183</v>
      </c>
    </row>
    <row r="4" ht="15" customHeight="1">
      <c r="A4" s="141" t="s">
        <v>184</v>
      </c>
    </row>
    <row r="5" ht="15" customHeight="1">
      <c r="A5" s="141" t="s">
        <v>185</v>
      </c>
    </row>
    <row r="6" ht="15" customHeight="1">
      <c r="A6" s="141" t="s">
        <v>186</v>
      </c>
    </row>
    <row r="7" ht="15" customHeight="1">
      <c r="A7" s="141" t="s">
        <v>187</v>
      </c>
    </row>
    <row r="8" ht="15" customHeight="1">
      <c r="A8" s="141" t="s">
        <v>188</v>
      </c>
    </row>
    <row r="9" ht="15" customHeight="1">
      <c r="A9" s="141" t="s">
        <v>177</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115</v>
      </c>
      <c r="D1" s="123"/>
    </row>
    <row r="2" spans="2:3" ht="15">
      <c r="B2" s="163" t="str">
        <f>Tradingname</f>
        <v>Eastern Gas Pipeline</v>
      </c>
      <c r="C2" s="164"/>
    </row>
    <row r="3" spans="2:3" ht="15">
      <c r="B3" s="165" t="s">
        <v>220</v>
      </c>
      <c r="C3" s="166">
        <f>Yearending</f>
        <v>44196</v>
      </c>
    </row>
    <row r="4" ht="20.25">
      <c r="B4" s="41"/>
    </row>
    <row r="5" ht="15.75">
      <c r="B5" s="65" t="s">
        <v>223</v>
      </c>
    </row>
    <row r="6" spans="2:8" ht="12.75">
      <c r="B6" s="45"/>
      <c r="C6" s="48"/>
      <c r="D6" s="48"/>
      <c r="E6" s="49"/>
      <c r="F6" s="66"/>
      <c r="G6" s="50"/>
      <c r="H6" s="50"/>
    </row>
    <row r="7" spans="2:3" ht="13.5" customHeight="1">
      <c r="B7" s="110" t="s">
        <v>31</v>
      </c>
      <c r="C7" s="162" t="s">
        <v>395</v>
      </c>
    </row>
    <row r="8" spans="2:3" ht="13.5" customHeight="1">
      <c r="B8" s="110" t="s">
        <v>219</v>
      </c>
      <c r="C8" s="162" t="s">
        <v>396</v>
      </c>
    </row>
    <row r="9" spans="2:3" ht="13.5" customHeight="1">
      <c r="B9" s="110" t="s">
        <v>32</v>
      </c>
      <c r="C9" s="162">
        <v>21</v>
      </c>
    </row>
    <row r="10" spans="2:3" ht="13.5" customHeight="1">
      <c r="B10" s="110" t="s">
        <v>33</v>
      </c>
      <c r="C10" s="162" t="s">
        <v>397</v>
      </c>
    </row>
    <row r="12" ht="15.75">
      <c r="B12" s="65" t="s">
        <v>224</v>
      </c>
    </row>
    <row r="14" spans="2:4" ht="51" customHeight="1">
      <c r="B14" s="51" t="s">
        <v>34</v>
      </c>
      <c r="C14" s="52" t="s">
        <v>153</v>
      </c>
      <c r="D14" s="52" t="s">
        <v>48</v>
      </c>
    </row>
    <row r="15" spans="2:4" ht="14.25">
      <c r="B15" s="167" t="s">
        <v>35</v>
      </c>
      <c r="C15" s="168"/>
      <c r="D15" s="168"/>
    </row>
    <row r="16" spans="2:4" ht="12.75">
      <c r="B16" s="111" t="s">
        <v>36</v>
      </c>
      <c r="C16" s="162" t="s">
        <v>398</v>
      </c>
      <c r="D16" s="162" t="s">
        <v>399</v>
      </c>
    </row>
    <row r="17" spans="2:4" ht="17.25" customHeight="1">
      <c r="B17" s="111" t="s">
        <v>37</v>
      </c>
      <c r="C17" s="162" t="s">
        <v>398</v>
      </c>
      <c r="D17" s="162" t="s">
        <v>399</v>
      </c>
    </row>
    <row r="18" spans="2:4" ht="12.75">
      <c r="B18" s="111" t="s">
        <v>38</v>
      </c>
      <c r="C18" s="162" t="s">
        <v>398</v>
      </c>
      <c r="D18" s="162" t="s">
        <v>399</v>
      </c>
    </row>
    <row r="19" spans="2:4" ht="14.25">
      <c r="B19" s="167" t="s">
        <v>280</v>
      </c>
      <c r="C19" s="168"/>
      <c r="D19" s="168"/>
    </row>
    <row r="20" spans="2:4" ht="12.75">
      <c r="B20" s="111" t="s">
        <v>39</v>
      </c>
      <c r="C20" s="162" t="s">
        <v>399</v>
      </c>
      <c r="D20" s="162" t="s">
        <v>399</v>
      </c>
    </row>
    <row r="21" spans="2:4" ht="12.75">
      <c r="B21" s="111" t="s">
        <v>40</v>
      </c>
      <c r="C21" s="162" t="s">
        <v>399</v>
      </c>
      <c r="D21" s="162" t="s">
        <v>399</v>
      </c>
    </row>
    <row r="22" spans="2:4" ht="14.25">
      <c r="B22" s="167" t="s">
        <v>41</v>
      </c>
      <c r="C22" s="168"/>
      <c r="D22" s="168"/>
    </row>
    <row r="23" spans="2:4" ht="12.75">
      <c r="B23" s="111" t="s">
        <v>42</v>
      </c>
      <c r="C23" s="162" t="s">
        <v>398</v>
      </c>
      <c r="D23" s="162" t="s">
        <v>399</v>
      </c>
    </row>
    <row r="24" spans="2:4" ht="12.75">
      <c r="B24" s="111" t="s">
        <v>43</v>
      </c>
      <c r="C24" s="162" t="s">
        <v>399</v>
      </c>
      <c r="D24" s="162" t="s">
        <v>399</v>
      </c>
    </row>
    <row r="25" spans="2:4" ht="14.25">
      <c r="B25" s="167" t="s">
        <v>44</v>
      </c>
      <c r="C25" s="168"/>
      <c r="D25" s="168"/>
    </row>
    <row r="26" spans="2:4" ht="12.75">
      <c r="B26" s="111" t="s">
        <v>45</v>
      </c>
      <c r="C26" s="162" t="s">
        <v>398</v>
      </c>
      <c r="D26" s="162" t="s">
        <v>399</v>
      </c>
    </row>
    <row r="27" spans="2:4" ht="12.75">
      <c r="B27" s="111" t="s">
        <v>46</v>
      </c>
      <c r="C27" s="162" t="s">
        <v>398</v>
      </c>
      <c r="D27" s="162" t="s">
        <v>399</v>
      </c>
    </row>
    <row r="28" spans="2:4" ht="14.25">
      <c r="B28" s="167" t="s">
        <v>47</v>
      </c>
      <c r="C28" s="168"/>
      <c r="D28" s="168"/>
    </row>
    <row r="29" spans="2:4" ht="12.75">
      <c r="B29" s="169" t="s">
        <v>221</v>
      </c>
      <c r="C29" s="108"/>
      <c r="D29" s="108"/>
    </row>
    <row r="30" spans="2:4" ht="12.75">
      <c r="B30" s="169" t="s">
        <v>221</v>
      </c>
      <c r="C30" s="108"/>
      <c r="D30" s="108"/>
    </row>
    <row r="31" spans="2:4" ht="12.75">
      <c r="B31" s="169" t="s">
        <v>221</v>
      </c>
      <c r="C31" s="108"/>
      <c r="D31" s="108"/>
    </row>
    <row r="32" spans="2:4" ht="12.75">
      <c r="B32" s="169" t="s">
        <v>221</v>
      </c>
      <c r="C32" s="108"/>
      <c r="D32" s="108"/>
    </row>
    <row r="33" spans="2:4" ht="12.75">
      <c r="B33" s="169" t="s">
        <v>221</v>
      </c>
      <c r="C33" s="108"/>
      <c r="D33" s="108"/>
    </row>
    <row r="34" spans="2:4" ht="12.75">
      <c r="B34" s="169" t="s">
        <v>221</v>
      </c>
      <c r="C34" s="108"/>
      <c r="D34" s="108"/>
    </row>
    <row r="35" spans="2:4" ht="12.75">
      <c r="B35" s="169" t="s">
        <v>221</v>
      </c>
      <c r="C35" s="108"/>
      <c r="D35" s="108"/>
    </row>
    <row r="36" spans="2:4" ht="12.75">
      <c r="B36" s="169" t="s">
        <v>221</v>
      </c>
      <c r="C36" s="108"/>
      <c r="D36" s="108"/>
    </row>
  </sheetData>
  <sheetProtection/>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109</v>
      </c>
      <c r="C1" s="42"/>
      <c r="D1" s="42"/>
      <c r="E1" s="42"/>
      <c r="F1" s="42"/>
      <c r="G1" s="42"/>
    </row>
    <row r="2" spans="2:3" ht="15">
      <c r="B2" s="163" t="str">
        <f>Tradingname</f>
        <v>Eastern Gas Pipeline</v>
      </c>
      <c r="C2" s="164"/>
    </row>
    <row r="3" spans="2:3" ht="15">
      <c r="B3" s="165" t="s">
        <v>220</v>
      </c>
      <c r="C3" s="166">
        <f>Yearending</f>
        <v>44196</v>
      </c>
    </row>
    <row r="4" ht="14.25" customHeight="1">
      <c r="B4" s="41"/>
    </row>
    <row r="5" ht="15.75">
      <c r="B5" s="65" t="s">
        <v>266</v>
      </c>
    </row>
    <row r="6" spans="2:7" ht="12.75">
      <c r="B6" s="45"/>
      <c r="C6" s="48"/>
      <c r="D6" s="49"/>
      <c r="E6" s="66"/>
      <c r="F6" s="50"/>
      <c r="G6" s="50"/>
    </row>
    <row r="7" spans="2:3" ht="57" customHeight="1">
      <c r="B7" s="51"/>
      <c r="C7" s="109" t="s">
        <v>113</v>
      </c>
    </row>
    <row r="8" spans="2:4" ht="13.5" customHeight="1">
      <c r="B8" s="110" t="s">
        <v>110</v>
      </c>
      <c r="C8" s="235">
        <f>'2. Revenues and expenses'!F40</f>
        <v>89045383.90246981</v>
      </c>
      <c r="D8" s="204"/>
    </row>
    <row r="9" spans="2:3" ht="13.5" customHeight="1">
      <c r="B9" s="110" t="s">
        <v>111</v>
      </c>
      <c r="C9" s="235">
        <f>'3. Statement of pipeline assets'!$D$85</f>
        <v>1857893224.7946243</v>
      </c>
    </row>
    <row r="10" spans="2:3" ht="13.5" customHeight="1">
      <c r="B10" s="110" t="s">
        <v>112</v>
      </c>
      <c r="C10" s="210">
        <f>_xlfn.IFERROR(C8/C9,0)</f>
        <v>0.047928149322097394</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J40"/>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303" t="s">
        <v>234</v>
      </c>
      <c r="C1" s="303"/>
      <c r="D1" s="303"/>
      <c r="E1" s="42"/>
      <c r="F1" s="42"/>
      <c r="G1" s="42"/>
      <c r="H1" s="42"/>
      <c r="I1" s="42"/>
    </row>
    <row r="2" spans="2:9" ht="18" customHeight="1">
      <c r="B2" s="163" t="str">
        <f>Tradingname</f>
        <v>Eastern Gas Pipeline</v>
      </c>
      <c r="C2" s="164"/>
      <c r="I2" s="123"/>
    </row>
    <row r="3" spans="2:3" ht="15">
      <c r="B3" s="165" t="s">
        <v>220</v>
      </c>
      <c r="C3" s="166">
        <f>Yearending</f>
        <v>44196</v>
      </c>
    </row>
    <row r="4" spans="2:7" ht="12.75" customHeight="1">
      <c r="B4" s="41"/>
      <c r="D4" s="115"/>
      <c r="G4" s="115"/>
    </row>
    <row r="5" spans="2:4" ht="15.75">
      <c r="B5" s="299" t="s">
        <v>267</v>
      </c>
      <c r="C5" s="299"/>
      <c r="D5" s="299"/>
    </row>
    <row r="6" spans="2:9" ht="12.75">
      <c r="B6" s="45"/>
      <c r="C6" s="46"/>
      <c r="D6" s="47"/>
      <c r="E6" s="47"/>
      <c r="F6" s="47"/>
      <c r="G6" s="47"/>
      <c r="H6" s="47"/>
      <c r="I6" s="47"/>
    </row>
    <row r="7" spans="2:9" ht="30.75" customHeight="1">
      <c r="B7" s="52"/>
      <c r="C7" s="52"/>
      <c r="D7" s="300" t="s">
        <v>273</v>
      </c>
      <c r="E7" s="301"/>
      <c r="F7" s="302"/>
      <c r="G7" s="300" t="s">
        <v>274</v>
      </c>
      <c r="H7" s="301"/>
      <c r="I7" s="302"/>
    </row>
    <row r="8" spans="2:9" ht="51" customHeight="1">
      <c r="B8" s="51" t="s">
        <v>265</v>
      </c>
      <c r="C8" s="52" t="s">
        <v>20</v>
      </c>
      <c r="D8" s="53" t="s">
        <v>63</v>
      </c>
      <c r="E8" s="53" t="s">
        <v>64</v>
      </c>
      <c r="F8" s="53" t="s">
        <v>26</v>
      </c>
      <c r="G8" s="53" t="s">
        <v>63</v>
      </c>
      <c r="H8" s="53" t="s">
        <v>64</v>
      </c>
      <c r="I8" s="53" t="s">
        <v>26</v>
      </c>
    </row>
    <row r="9" spans="2:9" ht="12.75">
      <c r="B9" s="54"/>
      <c r="C9" s="56"/>
      <c r="D9" s="55" t="s">
        <v>222</v>
      </c>
      <c r="E9" s="55" t="s">
        <v>222</v>
      </c>
      <c r="F9" s="55" t="s">
        <v>222</v>
      </c>
      <c r="G9" s="55" t="s">
        <v>222</v>
      </c>
      <c r="H9" s="55" t="s">
        <v>222</v>
      </c>
      <c r="I9" s="55" t="s">
        <v>222</v>
      </c>
    </row>
    <row r="10" spans="2:9" ht="12.75">
      <c r="B10" s="54"/>
      <c r="C10" s="112" t="s">
        <v>49</v>
      </c>
      <c r="D10" s="55"/>
      <c r="E10" s="55"/>
      <c r="F10" s="55"/>
      <c r="G10" s="55"/>
      <c r="H10" s="55"/>
      <c r="I10" s="55"/>
    </row>
    <row r="11" spans="2:9" ht="12.75">
      <c r="B11" s="119" t="s">
        <v>384</v>
      </c>
      <c r="C11" s="57" t="s">
        <v>151</v>
      </c>
      <c r="D11" s="236">
        <f>'2.1 Revenue by service'!D23-D12</f>
        <v>133147178.76000004</v>
      </c>
      <c r="E11" s="236">
        <f>'2.1 Revenue by service'!E23</f>
        <v>0</v>
      </c>
      <c r="F11" s="236">
        <f>'2.1 Revenue by service'!F23-F12</f>
        <v>133147178.76000004</v>
      </c>
      <c r="G11" s="236">
        <f>'2.1 Revenue by service'!G23-G12</f>
        <v>130519179.30888888</v>
      </c>
      <c r="H11" s="236">
        <f>'2.1 Revenue by service'!H23</f>
        <v>0</v>
      </c>
      <c r="I11" s="236">
        <f>'2.1 Revenue by service'!I23-I12</f>
        <v>130519179.30888888</v>
      </c>
    </row>
    <row r="12" spans="2:9" ht="12.75">
      <c r="B12" s="119" t="s">
        <v>384</v>
      </c>
      <c r="C12" s="57" t="s">
        <v>53</v>
      </c>
      <c r="D12" s="237">
        <v>9354647.549999967</v>
      </c>
      <c r="E12" s="237">
        <v>0</v>
      </c>
      <c r="F12" s="236">
        <f>SUM(D12:E12)</f>
        <v>9354647.549999967</v>
      </c>
      <c r="G12" s="237">
        <v>11064089.801111132</v>
      </c>
      <c r="H12" s="237">
        <v>0</v>
      </c>
      <c r="I12" s="236">
        <f>SUM(G12:H12)</f>
        <v>11064089.801111132</v>
      </c>
    </row>
    <row r="13" spans="2:9" ht="12.75">
      <c r="B13" s="61"/>
      <c r="C13" s="59" t="s">
        <v>52</v>
      </c>
      <c r="D13" s="238">
        <f aca="true" t="shared" si="0" ref="D13:I13">SUM(D11:D12)</f>
        <v>142501826.31</v>
      </c>
      <c r="E13" s="238">
        <f t="shared" si="0"/>
        <v>0</v>
      </c>
      <c r="F13" s="238">
        <f t="shared" si="0"/>
        <v>142501826.31</v>
      </c>
      <c r="G13" s="238">
        <f t="shared" si="0"/>
        <v>141583269.11</v>
      </c>
      <c r="H13" s="238">
        <f t="shared" si="0"/>
        <v>0</v>
      </c>
      <c r="I13" s="238">
        <f t="shared" si="0"/>
        <v>141583269.11</v>
      </c>
    </row>
    <row r="14" spans="2:9" ht="12.75">
      <c r="B14" s="54"/>
      <c r="C14" s="112" t="s">
        <v>58</v>
      </c>
      <c r="D14" s="239"/>
      <c r="E14" s="239"/>
      <c r="F14" s="239"/>
      <c r="G14" s="239"/>
      <c r="H14" s="239"/>
      <c r="I14" s="239"/>
    </row>
    <row r="15" spans="2:9" ht="12.75">
      <c r="B15" s="119" t="s">
        <v>384</v>
      </c>
      <c r="C15" s="57" t="s">
        <v>22</v>
      </c>
      <c r="D15" s="236">
        <f>'2.3 Indirect revenue'!G36</f>
        <v>0</v>
      </c>
      <c r="E15" s="236">
        <f>'2.3 Indirect revenue'!H36</f>
        <v>0</v>
      </c>
      <c r="F15" s="236">
        <f>SUM(D15:E15)</f>
        <v>0</v>
      </c>
      <c r="G15" s="237">
        <v>0</v>
      </c>
      <c r="H15" s="237">
        <v>0</v>
      </c>
      <c r="I15" s="236">
        <f>SUM(G15:H15)</f>
        <v>0</v>
      </c>
    </row>
    <row r="16" spans="2:9" ht="12.75">
      <c r="B16" s="61"/>
      <c r="C16" s="59" t="s">
        <v>54</v>
      </c>
      <c r="D16" s="238">
        <f aca="true" t="shared" si="1" ref="D16:I16">SUM(D15:D15)</f>
        <v>0</v>
      </c>
      <c r="E16" s="238">
        <f t="shared" si="1"/>
        <v>0</v>
      </c>
      <c r="F16" s="238">
        <f t="shared" si="1"/>
        <v>0</v>
      </c>
      <c r="G16" s="238">
        <f t="shared" si="1"/>
        <v>0</v>
      </c>
      <c r="H16" s="238">
        <f t="shared" si="1"/>
        <v>0</v>
      </c>
      <c r="I16" s="238">
        <f t="shared" si="1"/>
        <v>0</v>
      </c>
    </row>
    <row r="17" spans="2:9" ht="12.75">
      <c r="B17" s="61"/>
      <c r="C17" s="59" t="s">
        <v>23</v>
      </c>
      <c r="D17" s="238">
        <f aca="true" t="shared" si="2" ref="D17:I17">D13+D16</f>
        <v>142501826.31</v>
      </c>
      <c r="E17" s="238">
        <f t="shared" si="2"/>
        <v>0</v>
      </c>
      <c r="F17" s="238">
        <f t="shared" si="2"/>
        <v>142501826.31</v>
      </c>
      <c r="G17" s="238">
        <f t="shared" si="2"/>
        <v>141583269.11</v>
      </c>
      <c r="H17" s="238">
        <f t="shared" si="2"/>
        <v>0</v>
      </c>
      <c r="I17" s="238">
        <f t="shared" si="2"/>
        <v>141583269.11</v>
      </c>
    </row>
    <row r="18" spans="2:9" ht="12.75">
      <c r="B18" s="61"/>
      <c r="C18" s="113" t="s">
        <v>65</v>
      </c>
      <c r="D18" s="239"/>
      <c r="E18" s="239"/>
      <c r="F18" s="239"/>
      <c r="G18" s="239"/>
      <c r="H18" s="239"/>
      <c r="I18" s="239"/>
    </row>
    <row r="19" spans="2:9" ht="12.75">
      <c r="B19" s="119" t="s">
        <v>385</v>
      </c>
      <c r="C19" s="58" t="s">
        <v>154</v>
      </c>
      <c r="D19" s="237">
        <v>-1437144.2799999998</v>
      </c>
      <c r="E19" s="237">
        <v>-5335388.97</v>
      </c>
      <c r="F19" s="236">
        <f aca="true" t="shared" si="3" ref="F19:F26">SUM(D19:E19)</f>
        <v>-6772533.25</v>
      </c>
      <c r="G19" s="237">
        <v>-1110925.24</v>
      </c>
      <c r="H19" s="237">
        <v>-3626600.3000000007</v>
      </c>
      <c r="I19" s="236">
        <f aca="true" t="shared" si="4" ref="I19:I24">SUM(G19:H19)</f>
        <v>-4737525.540000001</v>
      </c>
    </row>
    <row r="20" spans="2:9" ht="12.75">
      <c r="B20" s="119" t="s">
        <v>385</v>
      </c>
      <c r="C20" s="58" t="s">
        <v>155</v>
      </c>
      <c r="D20" s="237">
        <v>0</v>
      </c>
      <c r="E20" s="237">
        <v>-6484616.11</v>
      </c>
      <c r="F20" s="236">
        <f t="shared" si="3"/>
        <v>-6484616.11</v>
      </c>
      <c r="G20" s="237">
        <v>0</v>
      </c>
      <c r="H20" s="237">
        <v>-7915957.259999997</v>
      </c>
      <c r="I20" s="236">
        <f t="shared" si="4"/>
        <v>-7915957.259999997</v>
      </c>
    </row>
    <row r="21" spans="2:10" ht="12.75">
      <c r="B21" s="119" t="s">
        <v>386</v>
      </c>
      <c r="C21" s="58" t="s">
        <v>24</v>
      </c>
      <c r="D21" s="237">
        <v>-27342774.057530187</v>
      </c>
      <c r="E21" s="237">
        <v>0</v>
      </c>
      <c r="F21" s="236">
        <f t="shared" si="3"/>
        <v>-27342774.057530187</v>
      </c>
      <c r="G21" s="237">
        <v>-31878758.30623304</v>
      </c>
      <c r="H21" s="237">
        <v>0</v>
      </c>
      <c r="I21" s="236">
        <f t="shared" si="4"/>
        <v>-31878758.30623304</v>
      </c>
      <c r="J21" s="204"/>
    </row>
    <row r="22" spans="2:9" ht="12.75">
      <c r="B22" s="119" t="s">
        <v>385</v>
      </c>
      <c r="C22" s="58" t="s">
        <v>55</v>
      </c>
      <c r="D22" s="237">
        <v>0</v>
      </c>
      <c r="E22" s="237">
        <v>0</v>
      </c>
      <c r="F22" s="236">
        <f t="shared" si="3"/>
        <v>0</v>
      </c>
      <c r="G22" s="237">
        <v>0</v>
      </c>
      <c r="H22" s="237">
        <v>0</v>
      </c>
      <c r="I22" s="236">
        <f t="shared" si="4"/>
        <v>0</v>
      </c>
    </row>
    <row r="23" spans="2:9" ht="12.75">
      <c r="B23" s="119" t="s">
        <v>385</v>
      </c>
      <c r="C23" s="58" t="s">
        <v>56</v>
      </c>
      <c r="D23" s="237">
        <v>0</v>
      </c>
      <c r="E23" s="237">
        <v>-1920.28</v>
      </c>
      <c r="F23" s="236">
        <f t="shared" si="3"/>
        <v>-1920.28</v>
      </c>
      <c r="G23" s="237">
        <v>0</v>
      </c>
      <c r="H23" s="237">
        <v>-222518.62000000002</v>
      </c>
      <c r="I23" s="236">
        <f t="shared" si="4"/>
        <v>-222518.62000000002</v>
      </c>
    </row>
    <row r="24" spans="2:9" ht="12.75">
      <c r="B24" s="119" t="s">
        <v>385</v>
      </c>
      <c r="C24" s="58" t="s">
        <v>57</v>
      </c>
      <c r="D24" s="237">
        <v>0</v>
      </c>
      <c r="E24" s="237">
        <v>0</v>
      </c>
      <c r="F24" s="236">
        <f t="shared" si="3"/>
        <v>0</v>
      </c>
      <c r="G24" s="237">
        <v>0</v>
      </c>
      <c r="H24" s="237">
        <v>0</v>
      </c>
      <c r="I24" s="236">
        <f t="shared" si="4"/>
        <v>0</v>
      </c>
    </row>
    <row r="25" spans="2:10" ht="12.75">
      <c r="B25" s="119" t="s">
        <v>385</v>
      </c>
      <c r="C25" s="58" t="s">
        <v>71</v>
      </c>
      <c r="D25" s="237">
        <v>0</v>
      </c>
      <c r="E25" s="237">
        <v>-1375389.2652301523</v>
      </c>
      <c r="F25" s="236">
        <f>SUM(D25:E25)</f>
        <v>-1375389.2652301523</v>
      </c>
      <c r="G25" s="237">
        <v>0</v>
      </c>
      <c r="H25" s="237">
        <v>-741717.3888739779</v>
      </c>
      <c r="I25" s="236">
        <f>SUM(G25:H25)</f>
        <v>-741717.3888739779</v>
      </c>
      <c r="J25" s="50"/>
    </row>
    <row r="26" spans="2:9" ht="12.75">
      <c r="B26" s="119" t="s">
        <v>385</v>
      </c>
      <c r="C26" s="60" t="s">
        <v>68</v>
      </c>
      <c r="D26" s="237">
        <v>-495405.52</v>
      </c>
      <c r="E26" s="237">
        <v>-660116.4700000001</v>
      </c>
      <c r="F26" s="236">
        <f t="shared" si="3"/>
        <v>-1155521.9900000002</v>
      </c>
      <c r="G26" s="237">
        <v>-634777.0100000097</v>
      </c>
      <c r="H26" s="237">
        <v>-1552454.63</v>
      </c>
      <c r="I26" s="236">
        <f>SUM(G26:H26)</f>
        <v>-2187231.6400000094</v>
      </c>
    </row>
    <row r="27" spans="2:9" ht="12.75">
      <c r="B27" s="61"/>
      <c r="C27" s="59" t="s">
        <v>66</v>
      </c>
      <c r="D27" s="238">
        <f aca="true" t="shared" si="5" ref="D27:I27">SUM(D19:D26)</f>
        <v>-29275323.857530188</v>
      </c>
      <c r="E27" s="238">
        <f t="shared" si="5"/>
        <v>-13857431.095230153</v>
      </c>
      <c r="F27" s="238">
        <f t="shared" si="5"/>
        <v>-43132754.95276034</v>
      </c>
      <c r="G27" s="238">
        <f t="shared" si="5"/>
        <v>-33624460.55623305</v>
      </c>
      <c r="H27" s="238">
        <f t="shared" si="5"/>
        <v>-14059248.198873974</v>
      </c>
      <c r="I27" s="238">
        <f t="shared" si="5"/>
        <v>-47683708.75510702</v>
      </c>
    </row>
    <row r="28" spans="2:9" ht="12.75">
      <c r="B28" s="119" t="s">
        <v>385</v>
      </c>
      <c r="C28" s="113" t="s">
        <v>193</v>
      </c>
      <c r="D28" s="239"/>
      <c r="E28" s="239"/>
      <c r="F28" s="239"/>
      <c r="G28" s="239"/>
      <c r="H28" s="239"/>
      <c r="I28" s="239"/>
    </row>
    <row r="29" spans="2:9" ht="12.75">
      <c r="B29" s="119" t="s">
        <v>385</v>
      </c>
      <c r="C29" s="58" t="s">
        <v>59</v>
      </c>
      <c r="D29" s="236">
        <f>SUMIF('2.4 Shared costs'!$C$9:$C$36,'2. Revenues and expenses'!$C29,'2.4 Shared costs'!$H$9:$H$36)</f>
        <v>0</v>
      </c>
      <c r="E29" s="236">
        <f>SUMIF('2.4 Shared costs'!$C$9:$C$36,'2. Revenues and expenses'!$C29,'2.4 Shared costs'!$I$9:$I$36)</f>
        <v>-6146648.239999999</v>
      </c>
      <c r="F29" s="236">
        <f aca="true" t="shared" si="6" ref="F29:F37">SUM(D29:E29)</f>
        <v>-6146648.239999999</v>
      </c>
      <c r="G29" s="237">
        <v>0</v>
      </c>
      <c r="H29" s="237">
        <v>-9626215.690000001</v>
      </c>
      <c r="I29" s="236">
        <f aca="true" t="shared" si="7" ref="I29:I37">SUM(G29:H29)</f>
        <v>-9626215.690000001</v>
      </c>
    </row>
    <row r="30" spans="2:9" ht="12.75">
      <c r="B30" s="119" t="s">
        <v>385</v>
      </c>
      <c r="C30" s="58" t="s">
        <v>69</v>
      </c>
      <c r="D30" s="236">
        <f>SUMIF('2.4 Shared costs'!$C$9:$C$36,'2. Revenues and expenses'!$C30,'2.4 Shared costs'!$H$9:$H$36)</f>
        <v>0</v>
      </c>
      <c r="E30" s="236">
        <f>SUMIF('2.4 Shared costs'!$C$9:$C$36,'2. Revenues and expenses'!$C30,'2.4 Shared costs'!$I$9:$I$36)</f>
        <v>-1125484.6922799195</v>
      </c>
      <c r="F30" s="236">
        <f t="shared" si="6"/>
        <v>-1125484.6922799195</v>
      </c>
      <c r="G30" s="237">
        <v>0</v>
      </c>
      <c r="H30" s="237">
        <v>-2285852.073208386</v>
      </c>
      <c r="I30" s="236">
        <f t="shared" si="7"/>
        <v>-2285852.073208386</v>
      </c>
    </row>
    <row r="31" spans="2:9" ht="12.75">
      <c r="B31" s="119" t="s">
        <v>385</v>
      </c>
      <c r="C31" s="57" t="s">
        <v>60</v>
      </c>
      <c r="D31" s="236">
        <f>SUMIF('2.4 Shared costs'!$C$9:$C$36,'2. Revenues and expenses'!$C31,'2.4 Shared costs'!$H$9:$H$36)</f>
        <v>0</v>
      </c>
      <c r="E31" s="236">
        <f>SUMIF('2.4 Shared costs'!$C$9:$C$36,'2. Revenues and expenses'!$C31,'2.4 Shared costs'!$I$9:$I$36)</f>
        <v>-1780896.9200000002</v>
      </c>
      <c r="F31" s="236">
        <f t="shared" si="6"/>
        <v>-1780896.9200000002</v>
      </c>
      <c r="G31" s="237">
        <v>0</v>
      </c>
      <c r="H31" s="237">
        <v>-1904871.5199999998</v>
      </c>
      <c r="I31" s="236">
        <f t="shared" si="7"/>
        <v>-1904871.5199999998</v>
      </c>
    </row>
    <row r="32" spans="2:9" ht="12.75">
      <c r="B32" s="119" t="s">
        <v>386</v>
      </c>
      <c r="C32" s="60" t="s">
        <v>61</v>
      </c>
      <c r="D32" s="236">
        <f>SUMIF('2.4 Shared costs'!$C$9:$C$36,'2. Revenues and expenses'!$C32,'2.4 Shared costs'!$H$9:$H$36)</f>
        <v>-967813.6799999978</v>
      </c>
      <c r="E32" s="236">
        <f>SUMIF('2.4 Shared costs'!$C$9:$C$36,'2. Revenues and expenses'!$C32,'2.4 Shared costs'!$I$9:$I$36)</f>
        <v>0</v>
      </c>
      <c r="F32" s="236">
        <f t="shared" si="6"/>
        <v>-967813.6799999978</v>
      </c>
      <c r="G32" s="237">
        <v>-1042721.57</v>
      </c>
      <c r="H32" s="237">
        <v>0</v>
      </c>
      <c r="I32" s="236">
        <f t="shared" si="7"/>
        <v>-1042721.57</v>
      </c>
    </row>
    <row r="33" spans="2:9" ht="12.75">
      <c r="B33" s="119" t="s">
        <v>385</v>
      </c>
      <c r="C33" s="60" t="s">
        <v>70</v>
      </c>
      <c r="D33" s="236">
        <f>SUMIF('2.4 Shared costs'!$C$9:$C$36,'2. Revenues and expenses'!$C33,'2.4 Shared costs'!$H$9:$H$36)</f>
        <v>0</v>
      </c>
      <c r="E33" s="236">
        <f>SUMIF('2.4 Shared costs'!$C$9:$C$36,'2. Revenues and expenses'!$C33,'2.4 Shared costs'!$I$9:$I$36)</f>
        <v>-302843.922489928</v>
      </c>
      <c r="F33" s="236">
        <f t="shared" si="6"/>
        <v>-302843.922489928</v>
      </c>
      <c r="G33" s="237">
        <v>0</v>
      </c>
      <c r="H33" s="237">
        <v>-573445.1979176358</v>
      </c>
      <c r="I33" s="236">
        <f t="shared" si="7"/>
        <v>-573445.1979176358</v>
      </c>
    </row>
    <row r="34" spans="2:9" ht="12.75">
      <c r="B34" s="119" t="s">
        <v>385</v>
      </c>
      <c r="C34" s="57" t="s">
        <v>156</v>
      </c>
      <c r="D34" s="236">
        <f>SUMIF('2.4 Shared costs'!$C$9:$C$36,'2. Revenues and expenses'!$C34,'2.4 Shared costs'!$H$9:$H$36)</f>
        <v>0</v>
      </c>
      <c r="E34" s="236">
        <f>SUMIF('2.4 Shared costs'!$C$9:$C$36,'2. Revenues and expenses'!$C34,'2.4 Shared costs'!$I$9:$I$36)</f>
        <v>0</v>
      </c>
      <c r="F34" s="236">
        <f t="shared" si="6"/>
        <v>0</v>
      </c>
      <c r="G34" s="237">
        <v>0</v>
      </c>
      <c r="H34" s="237">
        <v>0</v>
      </c>
      <c r="I34" s="236">
        <f t="shared" si="7"/>
        <v>0</v>
      </c>
    </row>
    <row r="35" spans="2:9" ht="12.75">
      <c r="B35" s="119" t="s">
        <v>385</v>
      </c>
      <c r="C35" s="57" t="s">
        <v>62</v>
      </c>
      <c r="D35" s="236">
        <f>SUMIF('2.4 Shared costs'!$C$9:$C$36,'2. Revenues and expenses'!$C35,'2.4 Shared costs'!$H$9:$H$36)</f>
        <v>0</v>
      </c>
      <c r="E35" s="236">
        <f>SUMIF('2.4 Shared costs'!$C$9:$C$36,'2. Revenues and expenses'!$C35,'2.4 Shared costs'!$I$9:$I$36)</f>
        <v>0</v>
      </c>
      <c r="F35" s="236">
        <f t="shared" si="6"/>
        <v>0</v>
      </c>
      <c r="G35" s="237">
        <v>0</v>
      </c>
      <c r="H35" s="237">
        <v>0</v>
      </c>
      <c r="I35" s="236">
        <f t="shared" si="7"/>
        <v>0</v>
      </c>
    </row>
    <row r="36" spans="2:9" ht="12.75">
      <c r="B36" s="119" t="s">
        <v>385</v>
      </c>
      <c r="C36" s="57" t="s">
        <v>1</v>
      </c>
      <c r="D36" s="236">
        <f>SUMIF('2.4 Shared costs'!$C$9:$C$36,'2. Revenues and expenses'!$C36,'2.4 Shared costs'!$H$9:$H$36)</f>
        <v>0</v>
      </c>
      <c r="E36" s="236">
        <f>SUMIF('2.4 Shared costs'!$C$9:$C$36,'2. Revenues and expenses'!$C36,'2.4 Shared costs'!$I$9:$I$36)</f>
        <v>0</v>
      </c>
      <c r="F36" s="236">
        <f t="shared" si="6"/>
        <v>0</v>
      </c>
      <c r="G36" s="237">
        <v>0</v>
      </c>
      <c r="H36" s="237">
        <v>0</v>
      </c>
      <c r="I36" s="236">
        <f t="shared" si="7"/>
        <v>0</v>
      </c>
    </row>
    <row r="37" spans="2:9" ht="12.75">
      <c r="B37" s="119" t="s">
        <v>385</v>
      </c>
      <c r="C37" s="60" t="s">
        <v>217</v>
      </c>
      <c r="D37" s="236">
        <f>SUMIF('2.4 Shared costs'!$C$9:$C$36,'2. Revenues and expenses'!$C37,'2.4 Shared costs'!$H$9:$H$36)</f>
        <v>0</v>
      </c>
      <c r="E37" s="236">
        <f>SUMIF('2.4 Shared costs'!$C$9:$C$36,'2. Revenues and expenses'!$C37,'2.4 Shared costs'!$I$9:$I$36)</f>
        <v>0</v>
      </c>
      <c r="F37" s="236">
        <f t="shared" si="6"/>
        <v>0</v>
      </c>
      <c r="G37" s="237">
        <v>0</v>
      </c>
      <c r="H37" s="237">
        <v>0</v>
      </c>
      <c r="I37" s="236">
        <f t="shared" si="7"/>
        <v>0</v>
      </c>
    </row>
    <row r="38" spans="2:9" ht="12.75">
      <c r="B38" s="61"/>
      <c r="C38" s="59" t="s">
        <v>218</v>
      </c>
      <c r="D38" s="238">
        <f>SUM(D29:D37)</f>
        <v>-967813.6799999978</v>
      </c>
      <c r="E38" s="238">
        <f>SUM(E29:E37)</f>
        <v>-9355873.774769846</v>
      </c>
      <c r="F38" s="238">
        <f>SUM(F29:F37)</f>
        <v>-10323687.454769844</v>
      </c>
      <c r="G38" s="237">
        <v>-1042721.57</v>
      </c>
      <c r="H38" s="237">
        <v>-14390384.481126023</v>
      </c>
      <c r="I38" s="238">
        <f>SUM(I29:I37)</f>
        <v>-15433106.051126024</v>
      </c>
    </row>
    <row r="39" spans="2:9" ht="12.75">
      <c r="B39" s="61"/>
      <c r="C39" s="59" t="s">
        <v>67</v>
      </c>
      <c r="D39" s="238">
        <f>D27+D38</f>
        <v>-30243137.537530184</v>
      </c>
      <c r="E39" s="238">
        <f>E27+E38</f>
        <v>-23213304.869999997</v>
      </c>
      <c r="F39" s="238">
        <f>F27+F38</f>
        <v>-53456442.40753018</v>
      </c>
      <c r="G39" s="237">
        <v>-34667182.12623305</v>
      </c>
      <c r="H39" s="237">
        <v>-28449632.68</v>
      </c>
      <c r="I39" s="238">
        <f>I27+I38</f>
        <v>-63116814.80623305</v>
      </c>
    </row>
    <row r="40" spans="2:9" ht="12.75">
      <c r="B40" s="119" t="s">
        <v>385</v>
      </c>
      <c r="C40" s="59" t="s">
        <v>114</v>
      </c>
      <c r="D40" s="236">
        <f>D17+D39</f>
        <v>112258688.77246982</v>
      </c>
      <c r="E40" s="236">
        <f>E17+E39</f>
        <v>-23213304.869999997</v>
      </c>
      <c r="F40" s="236">
        <f>F17+F39</f>
        <v>89045383.90246981</v>
      </c>
      <c r="G40" s="237">
        <v>106916086.98376697</v>
      </c>
      <c r="H40" s="237">
        <v>-28449632.68</v>
      </c>
      <c r="I40" s="236">
        <f>I17+I39</f>
        <v>78466454.30376697</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24"/>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304" t="s">
        <v>163</v>
      </c>
      <c r="C1" s="304"/>
      <c r="D1" s="42"/>
      <c r="E1" s="42"/>
      <c r="F1" s="42"/>
      <c r="G1" s="42"/>
      <c r="H1" s="42"/>
      <c r="I1" s="42"/>
    </row>
    <row r="2" spans="2:9" ht="16.5" customHeight="1">
      <c r="B2" s="163" t="str">
        <f>Tradingname</f>
        <v>Eastern Gas Pipeline</v>
      </c>
      <c r="C2" s="164"/>
      <c r="I2" s="123"/>
    </row>
    <row r="3" spans="2:3" ht="15">
      <c r="B3" s="165" t="s">
        <v>220</v>
      </c>
      <c r="C3" s="166">
        <f>Yearending</f>
        <v>44196</v>
      </c>
    </row>
    <row r="4" spans="2:7" ht="12.75" customHeight="1">
      <c r="B4" s="41"/>
      <c r="D4" s="115"/>
      <c r="G4" s="115"/>
    </row>
    <row r="5" spans="2:4" ht="15.75">
      <c r="B5" s="299" t="s">
        <v>225</v>
      </c>
      <c r="C5" s="299"/>
      <c r="D5" s="299"/>
    </row>
    <row r="6" spans="2:9" ht="12.75">
      <c r="B6" s="45"/>
      <c r="C6" s="46"/>
      <c r="D6" s="47"/>
      <c r="E6" s="47"/>
      <c r="F6" s="47"/>
      <c r="G6" s="47"/>
      <c r="H6" s="47"/>
      <c r="I6" s="47"/>
    </row>
    <row r="7" spans="2:9" ht="21" customHeight="1">
      <c r="B7" s="52"/>
      <c r="C7" s="52"/>
      <c r="D7" s="300" t="s">
        <v>273</v>
      </c>
      <c r="E7" s="301"/>
      <c r="F7" s="302"/>
      <c r="G7" s="300" t="s">
        <v>274</v>
      </c>
      <c r="H7" s="301"/>
      <c r="I7" s="302"/>
    </row>
    <row r="8" spans="2:9" ht="51" customHeight="1">
      <c r="B8" s="51" t="s">
        <v>265</v>
      </c>
      <c r="C8" s="52" t="s">
        <v>20</v>
      </c>
      <c r="D8" s="53" t="s">
        <v>63</v>
      </c>
      <c r="E8" s="53" t="s">
        <v>64</v>
      </c>
      <c r="F8" s="53" t="s">
        <v>26</v>
      </c>
      <c r="G8" s="53" t="s">
        <v>63</v>
      </c>
      <c r="H8" s="53" t="s">
        <v>64</v>
      </c>
      <c r="I8" s="53" t="s">
        <v>26</v>
      </c>
    </row>
    <row r="9" spans="2:9" ht="15.75" customHeight="1">
      <c r="B9" s="51"/>
      <c r="C9" s="52"/>
      <c r="D9" s="55" t="s">
        <v>222</v>
      </c>
      <c r="E9" s="55" t="s">
        <v>222</v>
      </c>
      <c r="F9" s="55" t="s">
        <v>222</v>
      </c>
      <c r="G9" s="55" t="s">
        <v>222</v>
      </c>
      <c r="H9" s="55" t="s">
        <v>222</v>
      </c>
      <c r="I9" s="55" t="s">
        <v>222</v>
      </c>
    </row>
    <row r="10" spans="2:9" ht="12.75">
      <c r="B10" s="54"/>
      <c r="C10" s="112" t="s">
        <v>49</v>
      </c>
      <c r="D10" s="55"/>
      <c r="E10" s="55"/>
      <c r="F10" s="55"/>
      <c r="G10" s="55"/>
      <c r="H10" s="55"/>
      <c r="I10" s="55"/>
    </row>
    <row r="11" spans="2:9" ht="12.75">
      <c r="B11" s="119" t="s">
        <v>387</v>
      </c>
      <c r="C11" s="57" t="s">
        <v>213</v>
      </c>
      <c r="D11" s="237">
        <v>114290904.32000004</v>
      </c>
      <c r="E11" s="237">
        <v>0</v>
      </c>
      <c r="F11" s="236">
        <f aca="true" t="shared" si="0" ref="F11:F19">SUM(D11:E11)</f>
        <v>114290904.32000004</v>
      </c>
      <c r="G11" s="237">
        <v>117740348.71999998</v>
      </c>
      <c r="H11" s="237">
        <v>0</v>
      </c>
      <c r="I11" s="236">
        <f aca="true" t="shared" si="1" ref="I11:I19">SUM(G11:H11)</f>
        <v>117740348.71999998</v>
      </c>
    </row>
    <row r="12" spans="2:9" ht="12.75">
      <c r="B12" s="119" t="s">
        <v>387</v>
      </c>
      <c r="C12" s="57" t="s">
        <v>192</v>
      </c>
      <c r="D12" s="237">
        <v>8339727.1899999995</v>
      </c>
      <c r="E12" s="237">
        <v>0</v>
      </c>
      <c r="F12" s="236">
        <f t="shared" si="0"/>
        <v>8339727.1899999995</v>
      </c>
      <c r="G12" s="237">
        <v>3068110.19</v>
      </c>
      <c r="H12" s="237">
        <v>0</v>
      </c>
      <c r="I12" s="236">
        <f t="shared" si="1"/>
        <v>3068110.19</v>
      </c>
    </row>
    <row r="13" spans="2:9" ht="12.75">
      <c r="B13" s="119" t="s">
        <v>387</v>
      </c>
      <c r="C13" s="57" t="s">
        <v>91</v>
      </c>
      <c r="D13" s="237">
        <v>45284.73</v>
      </c>
      <c r="E13" s="237">
        <v>0</v>
      </c>
      <c r="F13" s="236">
        <f t="shared" si="0"/>
        <v>45284.73</v>
      </c>
      <c r="G13" s="237">
        <v>224928.37</v>
      </c>
      <c r="H13" s="237">
        <v>0</v>
      </c>
      <c r="I13" s="236">
        <f t="shared" si="1"/>
        <v>224928.37</v>
      </c>
    </row>
    <row r="14" spans="2:9" ht="12.75">
      <c r="B14" s="119" t="s">
        <v>387</v>
      </c>
      <c r="C14" s="57" t="s">
        <v>278</v>
      </c>
      <c r="D14" s="237">
        <v>0</v>
      </c>
      <c r="E14" s="237">
        <v>0</v>
      </c>
      <c r="F14" s="236">
        <f t="shared" si="0"/>
        <v>0</v>
      </c>
      <c r="G14" s="237">
        <v>0</v>
      </c>
      <c r="H14" s="237">
        <v>0</v>
      </c>
      <c r="I14" s="236">
        <f t="shared" si="1"/>
        <v>0</v>
      </c>
    </row>
    <row r="15" spans="2:9" ht="25.5">
      <c r="B15" s="119" t="s">
        <v>387</v>
      </c>
      <c r="C15" s="144" t="s">
        <v>279</v>
      </c>
      <c r="D15" s="237">
        <v>0</v>
      </c>
      <c r="E15" s="237">
        <v>0</v>
      </c>
      <c r="F15" s="236">
        <f t="shared" si="0"/>
        <v>0</v>
      </c>
      <c r="G15" s="237">
        <v>0</v>
      </c>
      <c r="H15" s="237">
        <v>0</v>
      </c>
      <c r="I15" s="236">
        <f t="shared" si="1"/>
        <v>0</v>
      </c>
    </row>
    <row r="16" spans="2:9" ht="12.75">
      <c r="B16" s="119" t="s">
        <v>387</v>
      </c>
      <c r="C16" s="57" t="s">
        <v>214</v>
      </c>
      <c r="D16" s="237">
        <v>10269154.799999997</v>
      </c>
      <c r="E16" s="237">
        <v>0</v>
      </c>
      <c r="F16" s="236">
        <f t="shared" si="0"/>
        <v>10269154.799999997</v>
      </c>
      <c r="G16" s="237">
        <v>8996756.65</v>
      </c>
      <c r="H16" s="237">
        <v>0</v>
      </c>
      <c r="I16" s="236">
        <f t="shared" si="1"/>
        <v>8996756.65</v>
      </c>
    </row>
    <row r="17" spans="2:9" ht="12.75">
      <c r="B17" s="119" t="s">
        <v>387</v>
      </c>
      <c r="C17" s="57" t="s">
        <v>92</v>
      </c>
      <c r="D17" s="237">
        <v>202107.71999999997</v>
      </c>
      <c r="E17" s="237">
        <v>0</v>
      </c>
      <c r="F17" s="236">
        <f t="shared" si="0"/>
        <v>202107.71999999997</v>
      </c>
      <c r="G17" s="237">
        <v>479072.618888889</v>
      </c>
      <c r="H17" s="237">
        <v>0</v>
      </c>
      <c r="I17" s="236">
        <f t="shared" si="1"/>
        <v>479072.618888889</v>
      </c>
    </row>
    <row r="18" spans="2:9" ht="12.75">
      <c r="B18" s="119" t="s">
        <v>387</v>
      </c>
      <c r="C18" s="57" t="s">
        <v>93</v>
      </c>
      <c r="D18" s="237">
        <v>0</v>
      </c>
      <c r="E18" s="237">
        <v>0</v>
      </c>
      <c r="F18" s="236">
        <f t="shared" si="0"/>
        <v>0</v>
      </c>
      <c r="G18" s="237">
        <v>501.54</v>
      </c>
      <c r="H18" s="237">
        <v>0</v>
      </c>
      <c r="I18" s="236">
        <f t="shared" si="1"/>
        <v>501.54</v>
      </c>
    </row>
    <row r="19" spans="2:9" ht="12.75">
      <c r="B19" s="119" t="s">
        <v>387</v>
      </c>
      <c r="C19" s="57" t="s">
        <v>50</v>
      </c>
      <c r="D19" s="237">
        <v>0</v>
      </c>
      <c r="E19" s="237">
        <v>0</v>
      </c>
      <c r="F19" s="236">
        <f t="shared" si="0"/>
        <v>0</v>
      </c>
      <c r="G19" s="237">
        <v>0</v>
      </c>
      <c r="H19" s="237">
        <v>0</v>
      </c>
      <c r="I19" s="236">
        <f t="shared" si="1"/>
        <v>0</v>
      </c>
    </row>
    <row r="20" spans="2:9" ht="12.75">
      <c r="B20" s="119" t="s">
        <v>388</v>
      </c>
      <c r="C20" s="58" t="s">
        <v>51</v>
      </c>
      <c r="D20" s="236">
        <f>'2.2 Revenue contributions '!C15</f>
        <v>0</v>
      </c>
      <c r="E20" s="236">
        <f>'2.2 Revenue contributions '!D15</f>
        <v>0</v>
      </c>
      <c r="F20" s="236">
        <f>'2.2 Revenue contributions '!E15</f>
        <v>0</v>
      </c>
      <c r="G20" s="237">
        <v>0</v>
      </c>
      <c r="H20" s="237">
        <v>0</v>
      </c>
      <c r="I20" s="236">
        <f>SUM(G20:H20)</f>
        <v>0</v>
      </c>
    </row>
    <row r="21" spans="2:9" ht="12.75">
      <c r="B21" s="119" t="s">
        <v>389</v>
      </c>
      <c r="C21" s="57" t="s">
        <v>21</v>
      </c>
      <c r="D21" s="237">
        <v>0</v>
      </c>
      <c r="E21" s="237">
        <v>0</v>
      </c>
      <c r="F21" s="236">
        <f>SUM(D21:E21)</f>
        <v>0</v>
      </c>
      <c r="G21" s="237">
        <v>9461.22</v>
      </c>
      <c r="H21" s="237">
        <v>0</v>
      </c>
      <c r="I21" s="236">
        <f>SUM(G21:H21)</f>
        <v>9461.22</v>
      </c>
    </row>
    <row r="22" spans="2:9" ht="12.75">
      <c r="B22" s="119" t="s">
        <v>389</v>
      </c>
      <c r="C22" s="57" t="s">
        <v>53</v>
      </c>
      <c r="D22" s="237">
        <v>9354647.549999967</v>
      </c>
      <c r="E22" s="237">
        <v>0</v>
      </c>
      <c r="F22" s="236">
        <f>SUM(D22:E22)</f>
        <v>9354647.549999967</v>
      </c>
      <c r="G22" s="237">
        <v>11064089.801111132</v>
      </c>
      <c r="H22" s="237">
        <v>0</v>
      </c>
      <c r="I22" s="236">
        <f>SUM(G22:H22)</f>
        <v>11064089.801111132</v>
      </c>
    </row>
    <row r="23" spans="2:10" ht="12.75">
      <c r="B23" s="61"/>
      <c r="C23" s="59" t="s">
        <v>52</v>
      </c>
      <c r="D23" s="238">
        <f aca="true" t="shared" si="2" ref="D23:I23">SUM(D11:D22)</f>
        <v>142501826.31</v>
      </c>
      <c r="E23" s="238">
        <f t="shared" si="2"/>
        <v>0</v>
      </c>
      <c r="F23" s="238">
        <f t="shared" si="2"/>
        <v>142501826.31</v>
      </c>
      <c r="G23" s="238">
        <f t="shared" si="2"/>
        <v>141583269.11</v>
      </c>
      <c r="H23" s="238">
        <f t="shared" si="2"/>
        <v>0</v>
      </c>
      <c r="I23" s="238">
        <f t="shared" si="2"/>
        <v>141583269.11</v>
      </c>
      <c r="J23" s="213"/>
    </row>
    <row r="24" ht="12.75">
      <c r="B24" s="115"/>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235</v>
      </c>
      <c r="C1" s="42"/>
      <c r="D1" s="42"/>
      <c r="E1" s="42"/>
      <c r="F1" s="42"/>
      <c r="G1" s="42"/>
      <c r="H1" s="42"/>
      <c r="I1" s="42"/>
      <c r="J1" s="42"/>
    </row>
    <row r="2" spans="2:3" ht="15.75" customHeight="1">
      <c r="B2" s="163" t="str">
        <f>Tradingname</f>
        <v>Eastern Gas Pipeline</v>
      </c>
      <c r="C2" s="164"/>
    </row>
    <row r="3" spans="2:6" ht="18.75" customHeight="1">
      <c r="B3" s="165" t="s">
        <v>220</v>
      </c>
      <c r="C3" s="166">
        <f>Yearending</f>
        <v>44196</v>
      </c>
      <c r="F3" s="123"/>
    </row>
    <row r="4" ht="20.25">
      <c r="B4" s="41"/>
    </row>
    <row r="5" ht="15.75">
      <c r="B5" s="65" t="s">
        <v>226</v>
      </c>
    </row>
    <row r="6" spans="2:10" ht="12.75">
      <c r="B6" s="45"/>
      <c r="C6" s="48"/>
      <c r="D6" s="48"/>
      <c r="E6" s="48"/>
      <c r="F6" s="48"/>
      <c r="G6" s="49"/>
      <c r="H6" s="66"/>
      <c r="I6" s="50"/>
      <c r="J6" s="50"/>
    </row>
    <row r="7" spans="2:5" ht="39" customHeight="1">
      <c r="B7" s="109" t="s">
        <v>20</v>
      </c>
      <c r="C7" s="53" t="s">
        <v>63</v>
      </c>
      <c r="D7" s="53" t="s">
        <v>64</v>
      </c>
      <c r="E7" s="53" t="s">
        <v>26</v>
      </c>
    </row>
    <row r="8" spans="2:5" ht="13.5" customHeight="1">
      <c r="B8" s="51"/>
      <c r="C8" s="55" t="s">
        <v>222</v>
      </c>
      <c r="D8" s="55" t="s">
        <v>222</v>
      </c>
      <c r="E8" s="55" t="s">
        <v>222</v>
      </c>
    </row>
    <row r="9" spans="2:5" ht="13.5" customHeight="1">
      <c r="B9" s="122"/>
      <c r="C9" s="122"/>
      <c r="D9" s="122"/>
      <c r="E9" s="122"/>
    </row>
    <row r="10" spans="2:5" ht="13.5" customHeight="1">
      <c r="B10" s="122"/>
      <c r="C10" s="122"/>
      <c r="D10" s="122"/>
      <c r="E10" s="122"/>
    </row>
    <row r="11" spans="2:5" ht="13.5" customHeight="1">
      <c r="B11" s="122"/>
      <c r="C11" s="122"/>
      <c r="D11" s="122"/>
      <c r="E11" s="122"/>
    </row>
    <row r="12" spans="2:5" ht="13.5" customHeight="1">
      <c r="B12" s="122"/>
      <c r="C12" s="122"/>
      <c r="D12" s="122"/>
      <c r="E12" s="122"/>
    </row>
    <row r="13" spans="2:5" ht="13.5" customHeight="1">
      <c r="B13" s="122"/>
      <c r="C13" s="122"/>
      <c r="D13" s="122"/>
      <c r="E13" s="122"/>
    </row>
    <row r="14" spans="2:5" ht="13.5" customHeight="1">
      <c r="B14" s="122"/>
      <c r="C14" s="122"/>
      <c r="D14" s="122"/>
      <c r="E14" s="122"/>
    </row>
    <row r="15" spans="2:5" ht="12.75">
      <c r="B15" s="170" t="s">
        <v>26</v>
      </c>
      <c r="C15" s="120">
        <f>SUM(C9:C14)</f>
        <v>0</v>
      </c>
      <c r="D15" s="120">
        <f>SUM(D9:D14)</f>
        <v>0</v>
      </c>
      <c r="E15" s="120">
        <f>SUM(E9:E14)</f>
        <v>0</v>
      </c>
    </row>
    <row r="17" ht="15.75">
      <c r="B17" s="65" t="s">
        <v>227</v>
      </c>
    </row>
    <row r="18" spans="2:6" ht="19.5" customHeight="1">
      <c r="B18" s="45"/>
      <c r="C18" s="48"/>
      <c r="D18" s="48"/>
      <c r="E18" s="48"/>
      <c r="F18" s="48"/>
    </row>
    <row r="19" spans="2:4" ht="24.75" customHeight="1">
      <c r="B19" s="51" t="s">
        <v>158</v>
      </c>
      <c r="C19" s="109" t="s">
        <v>20</v>
      </c>
      <c r="D19" s="53" t="s">
        <v>26</v>
      </c>
    </row>
    <row r="20" spans="2:4" ht="12.75">
      <c r="B20" s="51"/>
      <c r="C20" s="55"/>
      <c r="D20" s="55" t="s">
        <v>222</v>
      </c>
    </row>
    <row r="21" spans="2:4" ht="12.75">
      <c r="B21" s="122"/>
      <c r="C21" s="122"/>
      <c r="D21" s="122"/>
    </row>
    <row r="22" spans="2:4" ht="12.75">
      <c r="B22" s="122"/>
      <c r="C22" s="122"/>
      <c r="D22" s="122"/>
    </row>
    <row r="23" spans="2:4" ht="12.75">
      <c r="B23" s="122"/>
      <c r="C23" s="122"/>
      <c r="D23" s="122"/>
    </row>
    <row r="24" spans="2:4" ht="12.75">
      <c r="B24" s="122"/>
      <c r="C24" s="122"/>
      <c r="D24" s="122"/>
    </row>
    <row r="25" spans="2:4" ht="12.75">
      <c r="B25" s="122"/>
      <c r="C25" s="122"/>
      <c r="D25" s="122"/>
    </row>
    <row r="26" spans="2:4" ht="12.75">
      <c r="B26" s="122"/>
      <c r="C26" s="122"/>
      <c r="D26" s="122"/>
    </row>
    <row r="27" spans="2:4" ht="12.75">
      <c r="B27" s="305" t="s">
        <v>157</v>
      </c>
      <c r="C27" s="306"/>
      <c r="D27" s="120">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307" t="s">
        <v>230</v>
      </c>
      <c r="C1" s="307"/>
      <c r="D1" s="42"/>
      <c r="E1" s="42"/>
      <c r="F1" s="42"/>
      <c r="G1" s="42"/>
      <c r="H1" s="42"/>
    </row>
    <row r="2" spans="2:8" ht="17.25" customHeight="1">
      <c r="B2" s="163" t="str">
        <f>Tradingname</f>
        <v>Eastern Gas Pipeline</v>
      </c>
      <c r="C2" s="164"/>
      <c r="D2" s="86"/>
      <c r="E2" s="86"/>
      <c r="G2" s="86"/>
      <c r="H2" s="86"/>
    </row>
    <row r="3" spans="2:3" ht="17.25" customHeight="1">
      <c r="B3" s="165" t="s">
        <v>220</v>
      </c>
      <c r="C3" s="166">
        <f>Yearending</f>
        <v>44196</v>
      </c>
    </row>
    <row r="4" ht="14.25" customHeight="1">
      <c r="B4" s="41"/>
    </row>
    <row r="5" spans="2:8" ht="15.75">
      <c r="B5" s="89" t="s">
        <v>231</v>
      </c>
      <c r="C5" s="87"/>
      <c r="D5" s="87"/>
      <c r="E5" s="87"/>
      <c r="F5" s="88"/>
      <c r="G5" s="87"/>
      <c r="H5" s="87"/>
    </row>
    <row r="6" spans="2:8" ht="15.75">
      <c r="B6" s="89"/>
      <c r="C6" s="87"/>
      <c r="D6" s="87"/>
      <c r="E6" s="87"/>
      <c r="F6" s="88"/>
      <c r="G6" s="87"/>
      <c r="H6" s="87"/>
    </row>
    <row r="7" spans="2:8" ht="40.5" customHeight="1">
      <c r="B7" s="90" t="s">
        <v>265</v>
      </c>
      <c r="C7" s="90" t="s">
        <v>228</v>
      </c>
      <c r="D7" s="173" t="s">
        <v>259</v>
      </c>
      <c r="E7" s="173" t="s">
        <v>261</v>
      </c>
      <c r="F7" s="173" t="s">
        <v>80</v>
      </c>
      <c r="G7" s="173" t="s">
        <v>104</v>
      </c>
      <c r="H7" s="173" t="s">
        <v>105</v>
      </c>
    </row>
    <row r="8" spans="2:8" ht="12.75">
      <c r="B8" s="92"/>
      <c r="C8" s="90" t="s">
        <v>229</v>
      </c>
      <c r="D8" s="174" t="s">
        <v>222</v>
      </c>
      <c r="E8" s="174" t="s">
        <v>222</v>
      </c>
      <c r="F8" s="174"/>
      <c r="G8" s="174" t="s">
        <v>222</v>
      </c>
      <c r="H8" s="174" t="s">
        <v>222</v>
      </c>
    </row>
    <row r="9" spans="2:8" ht="12.75">
      <c r="B9" s="175"/>
      <c r="C9" s="175"/>
      <c r="D9" s="95"/>
      <c r="E9" s="95"/>
      <c r="F9" s="171"/>
      <c r="G9" s="172">
        <f aca="true" t="shared" si="0" ref="G9:G35">D9*F9</f>
        <v>0</v>
      </c>
      <c r="H9" s="172">
        <f>E9*F9</f>
        <v>0</v>
      </c>
    </row>
    <row r="10" spans="2:8" ht="12.75">
      <c r="B10" s="175"/>
      <c r="C10" s="175"/>
      <c r="D10" s="95"/>
      <c r="E10" s="95"/>
      <c r="F10" s="171"/>
      <c r="G10" s="172">
        <f t="shared" si="0"/>
        <v>0</v>
      </c>
      <c r="H10" s="172">
        <f aca="true" t="shared" si="1" ref="H10:H35">E10*F10</f>
        <v>0</v>
      </c>
    </row>
    <row r="11" spans="2:8" ht="12.75">
      <c r="B11" s="175"/>
      <c r="C11" s="175"/>
      <c r="D11" s="95"/>
      <c r="E11" s="95"/>
      <c r="F11" s="171"/>
      <c r="G11" s="172">
        <f t="shared" si="0"/>
        <v>0</v>
      </c>
      <c r="H11" s="172">
        <f t="shared" si="1"/>
        <v>0</v>
      </c>
    </row>
    <row r="12" spans="2:8" ht="12.75">
      <c r="B12" s="175"/>
      <c r="C12" s="175"/>
      <c r="D12" s="95"/>
      <c r="E12" s="95"/>
      <c r="F12" s="171"/>
      <c r="G12" s="172">
        <f t="shared" si="0"/>
        <v>0</v>
      </c>
      <c r="H12" s="172">
        <f t="shared" si="1"/>
        <v>0</v>
      </c>
    </row>
    <row r="13" spans="2:8" ht="12.75">
      <c r="B13" s="175"/>
      <c r="C13" s="175"/>
      <c r="D13" s="95"/>
      <c r="E13" s="95"/>
      <c r="F13" s="171"/>
      <c r="G13" s="172">
        <f t="shared" si="0"/>
        <v>0</v>
      </c>
      <c r="H13" s="172">
        <f t="shared" si="1"/>
        <v>0</v>
      </c>
    </row>
    <row r="14" spans="2:8" ht="12.75">
      <c r="B14" s="175"/>
      <c r="C14" s="175"/>
      <c r="D14" s="95"/>
      <c r="E14" s="95"/>
      <c r="F14" s="171"/>
      <c r="G14" s="172">
        <f t="shared" si="0"/>
        <v>0</v>
      </c>
      <c r="H14" s="172">
        <f t="shared" si="1"/>
        <v>0</v>
      </c>
    </row>
    <row r="15" spans="2:8" ht="12.75">
      <c r="B15" s="175"/>
      <c r="C15" s="175"/>
      <c r="D15" s="95"/>
      <c r="E15" s="95"/>
      <c r="F15" s="171"/>
      <c r="G15" s="172">
        <f t="shared" si="0"/>
        <v>0</v>
      </c>
      <c r="H15" s="172">
        <f t="shared" si="1"/>
        <v>0</v>
      </c>
    </row>
    <row r="16" spans="2:8" ht="12.75">
      <c r="B16" s="175"/>
      <c r="C16" s="175"/>
      <c r="D16" s="95"/>
      <c r="E16" s="95"/>
      <c r="F16" s="171"/>
      <c r="G16" s="172">
        <f t="shared" si="0"/>
        <v>0</v>
      </c>
      <c r="H16" s="172">
        <f t="shared" si="1"/>
        <v>0</v>
      </c>
    </row>
    <row r="17" spans="2:8" ht="12.75">
      <c r="B17" s="175"/>
      <c r="C17" s="175"/>
      <c r="D17" s="95"/>
      <c r="E17" s="95"/>
      <c r="F17" s="171"/>
      <c r="G17" s="172">
        <f t="shared" si="0"/>
        <v>0</v>
      </c>
      <c r="H17" s="172">
        <f t="shared" si="1"/>
        <v>0</v>
      </c>
    </row>
    <row r="18" spans="2:8" ht="12.75">
      <c r="B18" s="175"/>
      <c r="C18" s="175"/>
      <c r="D18" s="95"/>
      <c r="E18" s="95"/>
      <c r="F18" s="171"/>
      <c r="G18" s="172">
        <f t="shared" si="0"/>
        <v>0</v>
      </c>
      <c r="H18" s="172">
        <f t="shared" si="1"/>
        <v>0</v>
      </c>
    </row>
    <row r="19" spans="2:8" ht="12.75">
      <c r="B19" s="175"/>
      <c r="C19" s="175"/>
      <c r="D19" s="95"/>
      <c r="E19" s="95"/>
      <c r="F19" s="171"/>
      <c r="G19" s="172">
        <f t="shared" si="0"/>
        <v>0</v>
      </c>
      <c r="H19" s="172">
        <f t="shared" si="1"/>
        <v>0</v>
      </c>
    </row>
    <row r="20" spans="2:8" ht="12.75">
      <c r="B20" s="175"/>
      <c r="C20" s="175"/>
      <c r="D20" s="95"/>
      <c r="E20" s="95"/>
      <c r="F20" s="171"/>
      <c r="G20" s="172">
        <f t="shared" si="0"/>
        <v>0</v>
      </c>
      <c r="H20" s="172">
        <f t="shared" si="1"/>
        <v>0</v>
      </c>
    </row>
    <row r="21" spans="2:8" ht="12.75">
      <c r="B21" s="175"/>
      <c r="C21" s="175"/>
      <c r="D21" s="95"/>
      <c r="E21" s="95"/>
      <c r="F21" s="171"/>
      <c r="G21" s="172">
        <f t="shared" si="0"/>
        <v>0</v>
      </c>
      <c r="H21" s="172">
        <f t="shared" si="1"/>
        <v>0</v>
      </c>
    </row>
    <row r="22" spans="2:8" ht="12.75">
      <c r="B22" s="175"/>
      <c r="C22" s="175"/>
      <c r="D22" s="95"/>
      <c r="E22" s="95"/>
      <c r="F22" s="171"/>
      <c r="G22" s="172">
        <f t="shared" si="0"/>
        <v>0</v>
      </c>
      <c r="H22" s="172">
        <f t="shared" si="1"/>
        <v>0</v>
      </c>
    </row>
    <row r="23" spans="2:8" ht="12.75">
      <c r="B23" s="175"/>
      <c r="C23" s="175"/>
      <c r="D23" s="95"/>
      <c r="E23" s="95"/>
      <c r="F23" s="171"/>
      <c r="G23" s="172">
        <f t="shared" si="0"/>
        <v>0</v>
      </c>
      <c r="H23" s="172">
        <f t="shared" si="1"/>
        <v>0</v>
      </c>
    </row>
    <row r="24" spans="2:8" ht="12.75">
      <c r="B24" s="175"/>
      <c r="C24" s="175"/>
      <c r="D24" s="95"/>
      <c r="E24" s="95"/>
      <c r="F24" s="171"/>
      <c r="G24" s="172">
        <f t="shared" si="0"/>
        <v>0</v>
      </c>
      <c r="H24" s="172">
        <f t="shared" si="1"/>
        <v>0</v>
      </c>
    </row>
    <row r="25" spans="2:8" ht="12.75">
      <c r="B25" s="175"/>
      <c r="C25" s="175"/>
      <c r="D25" s="95"/>
      <c r="E25" s="95"/>
      <c r="F25" s="171"/>
      <c r="G25" s="172">
        <f t="shared" si="0"/>
        <v>0</v>
      </c>
      <c r="H25" s="172">
        <f t="shared" si="1"/>
        <v>0</v>
      </c>
    </row>
    <row r="26" spans="2:8" ht="12.75">
      <c r="B26" s="175"/>
      <c r="C26" s="175"/>
      <c r="D26" s="95"/>
      <c r="E26" s="95"/>
      <c r="F26" s="171"/>
      <c r="G26" s="172">
        <f t="shared" si="0"/>
        <v>0</v>
      </c>
      <c r="H26" s="172">
        <f t="shared" si="1"/>
        <v>0</v>
      </c>
    </row>
    <row r="27" spans="2:8" ht="12.75">
      <c r="B27" s="175"/>
      <c r="C27" s="175"/>
      <c r="D27" s="95"/>
      <c r="E27" s="95"/>
      <c r="F27" s="171"/>
      <c r="G27" s="172">
        <f t="shared" si="0"/>
        <v>0</v>
      </c>
      <c r="H27" s="172">
        <f t="shared" si="1"/>
        <v>0</v>
      </c>
    </row>
    <row r="28" spans="2:8" ht="12.75">
      <c r="B28" s="175"/>
      <c r="C28" s="175"/>
      <c r="D28" s="95"/>
      <c r="E28" s="95"/>
      <c r="F28" s="171"/>
      <c r="G28" s="172">
        <f t="shared" si="0"/>
        <v>0</v>
      </c>
      <c r="H28" s="172">
        <f t="shared" si="1"/>
        <v>0</v>
      </c>
    </row>
    <row r="29" spans="2:8" ht="12.75">
      <c r="B29" s="175"/>
      <c r="C29" s="175"/>
      <c r="D29" s="95"/>
      <c r="E29" s="95"/>
      <c r="F29" s="171"/>
      <c r="G29" s="172">
        <f t="shared" si="0"/>
        <v>0</v>
      </c>
      <c r="H29" s="172">
        <f t="shared" si="1"/>
        <v>0</v>
      </c>
    </row>
    <row r="30" spans="2:8" ht="12.75">
      <c r="B30" s="175"/>
      <c r="C30" s="175"/>
      <c r="D30" s="95"/>
      <c r="E30" s="95"/>
      <c r="F30" s="171"/>
      <c r="G30" s="172">
        <f t="shared" si="0"/>
        <v>0</v>
      </c>
      <c r="H30" s="172">
        <f t="shared" si="1"/>
        <v>0</v>
      </c>
    </row>
    <row r="31" spans="2:8" ht="12.75">
      <c r="B31" s="175"/>
      <c r="C31" s="175"/>
      <c r="D31" s="95"/>
      <c r="E31" s="95"/>
      <c r="F31" s="171"/>
      <c r="G31" s="172">
        <f t="shared" si="0"/>
        <v>0</v>
      </c>
      <c r="H31" s="172">
        <f t="shared" si="1"/>
        <v>0</v>
      </c>
    </row>
    <row r="32" spans="2:8" ht="12.75">
      <c r="B32" s="175"/>
      <c r="C32" s="175"/>
      <c r="D32" s="95"/>
      <c r="E32" s="95"/>
      <c r="F32" s="171"/>
      <c r="G32" s="172">
        <f t="shared" si="0"/>
        <v>0</v>
      </c>
      <c r="H32" s="172">
        <f t="shared" si="1"/>
        <v>0</v>
      </c>
    </row>
    <row r="33" spans="2:8" ht="12.75">
      <c r="B33" s="175"/>
      <c r="C33" s="175"/>
      <c r="D33" s="95"/>
      <c r="E33" s="95"/>
      <c r="F33" s="171"/>
      <c r="G33" s="172">
        <f t="shared" si="0"/>
        <v>0</v>
      </c>
      <c r="H33" s="172">
        <f t="shared" si="1"/>
        <v>0</v>
      </c>
    </row>
    <row r="34" spans="2:8" ht="12.75">
      <c r="B34" s="175"/>
      <c r="C34" s="175"/>
      <c r="D34" s="95"/>
      <c r="E34" s="95"/>
      <c r="F34" s="171"/>
      <c r="G34" s="172">
        <f t="shared" si="0"/>
        <v>0</v>
      </c>
      <c r="H34" s="172">
        <f t="shared" si="1"/>
        <v>0</v>
      </c>
    </row>
    <row r="35" spans="2:8" ht="12.75">
      <c r="B35" s="175"/>
      <c r="C35" s="175"/>
      <c r="D35" s="95"/>
      <c r="E35" s="95"/>
      <c r="F35" s="171"/>
      <c r="G35" s="172">
        <f t="shared" si="0"/>
        <v>0</v>
      </c>
      <c r="H35" s="172">
        <f t="shared" si="1"/>
        <v>0</v>
      </c>
    </row>
    <row r="36" spans="2:8" ht="12.75">
      <c r="B36" s="106"/>
      <c r="C36" s="170" t="s">
        <v>26</v>
      </c>
      <c r="D36" s="121">
        <f>SUM(D9:D35)</f>
        <v>0</v>
      </c>
      <c r="E36" s="121">
        <f>SUM(E9:E35)</f>
        <v>0</v>
      </c>
      <c r="F36" s="96"/>
      <c r="G36" s="172">
        <f>SUM(G9:G35)</f>
        <v>0</v>
      </c>
      <c r="H36" s="172">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J36"/>
  <sheetViews>
    <sheetView zoomScalePageLayoutView="0" workbookViewId="0" topLeftCell="A1">
      <selection activeCell="A1" sqref="A1"/>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307" t="s">
        <v>193</v>
      </c>
      <c r="C1" s="307"/>
      <c r="D1" s="42"/>
      <c r="E1" s="42"/>
      <c r="F1" s="42"/>
      <c r="G1" s="42"/>
      <c r="H1" s="42"/>
      <c r="I1" s="42"/>
    </row>
    <row r="2" spans="2:9" ht="16.5" customHeight="1">
      <c r="B2" s="163" t="str">
        <f>Tradingname</f>
        <v>Eastern Gas Pipeline</v>
      </c>
      <c r="C2" s="164"/>
      <c r="D2" s="86"/>
      <c r="E2" s="86"/>
      <c r="F2" s="86"/>
      <c r="H2" s="86"/>
      <c r="I2" s="86"/>
    </row>
    <row r="3" spans="2:3" ht="15">
      <c r="B3" s="165" t="s">
        <v>220</v>
      </c>
      <c r="C3" s="166">
        <f>Yearending</f>
        <v>44196</v>
      </c>
    </row>
    <row r="4" spans="2:5" ht="20.25">
      <c r="B4" s="41"/>
      <c r="E4" s="179"/>
    </row>
    <row r="5" spans="2:9" ht="15.75">
      <c r="B5" s="89" t="s">
        <v>232</v>
      </c>
      <c r="C5" s="87"/>
      <c r="D5" s="87"/>
      <c r="E5" s="87"/>
      <c r="F5" s="87"/>
      <c r="G5" s="88"/>
      <c r="H5" s="87"/>
      <c r="I5" s="87"/>
    </row>
    <row r="6" spans="2:9" ht="15.75">
      <c r="B6" s="89"/>
      <c r="C6" s="87"/>
      <c r="D6" s="87"/>
      <c r="E6" s="87"/>
      <c r="F6" s="87"/>
      <c r="G6" s="88"/>
      <c r="H6" s="87"/>
      <c r="I6" s="87"/>
    </row>
    <row r="7" spans="2:9" ht="40.5" customHeight="1">
      <c r="B7" s="90" t="s">
        <v>265</v>
      </c>
      <c r="C7" s="90" t="s">
        <v>20</v>
      </c>
      <c r="D7" s="177" t="s">
        <v>81</v>
      </c>
      <c r="E7" s="173" t="s">
        <v>260</v>
      </c>
      <c r="F7" s="173" t="s">
        <v>262</v>
      </c>
      <c r="G7" s="173" t="s">
        <v>80</v>
      </c>
      <c r="H7" s="173" t="s">
        <v>104</v>
      </c>
      <c r="I7" s="173" t="s">
        <v>105</v>
      </c>
    </row>
    <row r="8" spans="2:9" ht="12.75">
      <c r="B8" s="92"/>
      <c r="C8" s="92" t="s">
        <v>233</v>
      </c>
      <c r="D8" s="114"/>
      <c r="E8" s="174" t="s">
        <v>222</v>
      </c>
      <c r="F8" s="174" t="s">
        <v>222</v>
      </c>
      <c r="G8" s="174"/>
      <c r="H8" s="174" t="s">
        <v>222</v>
      </c>
      <c r="I8" s="174" t="s">
        <v>222</v>
      </c>
    </row>
    <row r="9" spans="2:9" ht="12.75">
      <c r="B9" s="175" t="s">
        <v>390</v>
      </c>
      <c r="C9" s="60" t="s">
        <v>59</v>
      </c>
      <c r="D9" s="147"/>
      <c r="E9" s="240">
        <v>0</v>
      </c>
      <c r="F9" s="240">
        <v>-81326187.91000001</v>
      </c>
      <c r="G9" s="214">
        <v>0.07558018392307057</v>
      </c>
      <c r="H9" s="243">
        <f>E9*G9</f>
        <v>0</v>
      </c>
      <c r="I9" s="243">
        <f>F9*G9</f>
        <v>-6146648.239999999</v>
      </c>
    </row>
    <row r="10" spans="2:9" ht="25.5">
      <c r="B10" s="175" t="s">
        <v>390</v>
      </c>
      <c r="C10" s="60" t="s">
        <v>69</v>
      </c>
      <c r="D10" s="147"/>
      <c r="E10" s="240">
        <v>0</v>
      </c>
      <c r="F10" s="240">
        <v>-15219259.912653487</v>
      </c>
      <c r="G10" s="214">
        <v>0.07395134183523452</v>
      </c>
      <c r="H10" s="243">
        <f aca="true" t="shared" si="0" ref="H10:H35">E10*G10</f>
        <v>0</v>
      </c>
      <c r="I10" s="243">
        <f aca="true" t="shared" si="1" ref="I10:I35">F10*G10</f>
        <v>-1125484.6922799195</v>
      </c>
    </row>
    <row r="11" spans="2:9" ht="12.75">
      <c r="B11" s="175" t="s">
        <v>390</v>
      </c>
      <c r="C11" s="192" t="s">
        <v>60</v>
      </c>
      <c r="D11" s="147"/>
      <c r="E11" s="240">
        <v>0</v>
      </c>
      <c r="F11" s="240">
        <v>-16593833.979999995</v>
      </c>
      <c r="G11" s="214">
        <v>0.10732281172310491</v>
      </c>
      <c r="H11" s="243">
        <f t="shared" si="0"/>
        <v>0</v>
      </c>
      <c r="I11" s="243">
        <f t="shared" si="1"/>
        <v>-1780896.9200000002</v>
      </c>
    </row>
    <row r="12" spans="2:10" ht="12.75">
      <c r="B12" s="175" t="s">
        <v>390</v>
      </c>
      <c r="C12" s="60" t="s">
        <v>61</v>
      </c>
      <c r="D12" s="147"/>
      <c r="E12" s="240">
        <v>-33901933.58000009</v>
      </c>
      <c r="F12" s="240">
        <v>0</v>
      </c>
      <c r="G12" s="214">
        <v>0.028547447823770864</v>
      </c>
      <c r="H12" s="243">
        <f t="shared" si="0"/>
        <v>-967813.6799999978</v>
      </c>
      <c r="I12" s="243">
        <f t="shared" si="1"/>
        <v>0</v>
      </c>
      <c r="J12" s="205"/>
    </row>
    <row r="13" spans="2:9" ht="12.75">
      <c r="B13" s="175" t="s">
        <v>390</v>
      </c>
      <c r="C13" s="60" t="s">
        <v>70</v>
      </c>
      <c r="D13" s="147"/>
      <c r="E13" s="240">
        <v>0</v>
      </c>
      <c r="F13" s="240">
        <v>-6756885.147420264</v>
      </c>
      <c r="G13" s="214">
        <v>0.04482004886608912</v>
      </c>
      <c r="H13" s="243">
        <f t="shared" si="0"/>
        <v>0</v>
      </c>
      <c r="I13" s="243">
        <f t="shared" si="1"/>
        <v>-302843.922489928</v>
      </c>
    </row>
    <row r="14" spans="2:9" ht="12.75">
      <c r="B14" s="175" t="s">
        <v>390</v>
      </c>
      <c r="C14" s="192" t="s">
        <v>156</v>
      </c>
      <c r="D14" s="147"/>
      <c r="E14" s="240">
        <v>0</v>
      </c>
      <c r="F14" s="240">
        <v>0</v>
      </c>
      <c r="G14" s="214">
        <v>0</v>
      </c>
      <c r="H14" s="243">
        <f t="shared" si="0"/>
        <v>0</v>
      </c>
      <c r="I14" s="243">
        <f t="shared" si="1"/>
        <v>0</v>
      </c>
    </row>
    <row r="15" spans="2:9" ht="25.5">
      <c r="B15" s="175" t="s">
        <v>390</v>
      </c>
      <c r="C15" s="192" t="s">
        <v>62</v>
      </c>
      <c r="D15" s="147"/>
      <c r="E15" s="240">
        <v>0</v>
      </c>
      <c r="F15" s="240">
        <v>0</v>
      </c>
      <c r="G15" s="214">
        <v>0</v>
      </c>
      <c r="H15" s="243">
        <f t="shared" si="0"/>
        <v>0</v>
      </c>
      <c r="I15" s="243">
        <f t="shared" si="1"/>
        <v>0</v>
      </c>
    </row>
    <row r="16" spans="2:9" ht="25.5">
      <c r="B16" s="175" t="s">
        <v>390</v>
      </c>
      <c r="C16" s="192" t="s">
        <v>1</v>
      </c>
      <c r="D16" s="147"/>
      <c r="E16" s="240">
        <v>0</v>
      </c>
      <c r="F16" s="240">
        <v>0</v>
      </c>
      <c r="G16" s="214">
        <v>0</v>
      </c>
      <c r="H16" s="243">
        <f t="shared" si="0"/>
        <v>0</v>
      </c>
      <c r="I16" s="243">
        <f t="shared" si="1"/>
        <v>0</v>
      </c>
    </row>
    <row r="17" spans="2:9" ht="12.75">
      <c r="B17" s="175" t="s">
        <v>390</v>
      </c>
      <c r="C17" s="60" t="s">
        <v>217</v>
      </c>
      <c r="D17" s="175"/>
      <c r="E17" s="241">
        <f>SUM(E18:E35)</f>
        <v>0</v>
      </c>
      <c r="F17" s="241">
        <f>SUM(F18:F35)</f>
        <v>0</v>
      </c>
      <c r="G17" s="193"/>
      <c r="H17" s="241">
        <f>SUM(H18:H35)</f>
        <v>0</v>
      </c>
      <c r="I17" s="241">
        <f>SUM(I18:I35)</f>
        <v>0</v>
      </c>
    </row>
    <row r="18" spans="2:9" ht="12.75">
      <c r="B18" s="175"/>
      <c r="C18" s="175" t="s">
        <v>275</v>
      </c>
      <c r="D18" s="175"/>
      <c r="E18" s="242"/>
      <c r="F18" s="242"/>
      <c r="G18" s="178"/>
      <c r="H18" s="243">
        <f t="shared" si="0"/>
        <v>0</v>
      </c>
      <c r="I18" s="243">
        <f t="shared" si="1"/>
        <v>0</v>
      </c>
    </row>
    <row r="19" spans="2:9" ht="12.75">
      <c r="B19" s="175"/>
      <c r="C19" s="175"/>
      <c r="D19" s="175"/>
      <c r="E19" s="242"/>
      <c r="F19" s="242"/>
      <c r="G19" s="178"/>
      <c r="H19" s="243">
        <f t="shared" si="0"/>
        <v>0</v>
      </c>
      <c r="I19" s="243">
        <f t="shared" si="1"/>
        <v>0</v>
      </c>
    </row>
    <row r="20" spans="2:9" ht="12.75">
      <c r="B20" s="175"/>
      <c r="C20" s="175"/>
      <c r="D20" s="175"/>
      <c r="E20" s="242"/>
      <c r="F20" s="242"/>
      <c r="G20" s="178"/>
      <c r="H20" s="243">
        <f t="shared" si="0"/>
        <v>0</v>
      </c>
      <c r="I20" s="243">
        <f t="shared" si="1"/>
        <v>0</v>
      </c>
    </row>
    <row r="21" spans="2:9" ht="12.75">
      <c r="B21" s="175"/>
      <c r="C21" s="175"/>
      <c r="D21" s="175"/>
      <c r="E21" s="242"/>
      <c r="F21" s="242"/>
      <c r="G21" s="178"/>
      <c r="H21" s="243">
        <f t="shared" si="0"/>
        <v>0</v>
      </c>
      <c r="I21" s="243">
        <f t="shared" si="1"/>
        <v>0</v>
      </c>
    </row>
    <row r="22" spans="2:9" ht="12.75">
      <c r="B22" s="175"/>
      <c r="C22" s="175"/>
      <c r="D22" s="175"/>
      <c r="E22" s="242"/>
      <c r="F22" s="242"/>
      <c r="G22" s="178"/>
      <c r="H22" s="243">
        <f t="shared" si="0"/>
        <v>0</v>
      </c>
      <c r="I22" s="243">
        <f t="shared" si="1"/>
        <v>0</v>
      </c>
    </row>
    <row r="23" spans="2:9" ht="12.75">
      <c r="B23" s="175"/>
      <c r="C23" s="175"/>
      <c r="D23" s="175"/>
      <c r="E23" s="242"/>
      <c r="F23" s="242"/>
      <c r="G23" s="178"/>
      <c r="H23" s="243">
        <f t="shared" si="0"/>
        <v>0</v>
      </c>
      <c r="I23" s="243">
        <f t="shared" si="1"/>
        <v>0</v>
      </c>
    </row>
    <row r="24" spans="2:9" ht="12.75">
      <c r="B24" s="175"/>
      <c r="C24" s="175"/>
      <c r="D24" s="175"/>
      <c r="E24" s="242"/>
      <c r="F24" s="242"/>
      <c r="G24" s="178"/>
      <c r="H24" s="243">
        <f t="shared" si="0"/>
        <v>0</v>
      </c>
      <c r="I24" s="243">
        <f t="shared" si="1"/>
        <v>0</v>
      </c>
    </row>
    <row r="25" spans="2:9" ht="12.75">
      <c r="B25" s="175"/>
      <c r="C25" s="175"/>
      <c r="D25" s="175"/>
      <c r="E25" s="242"/>
      <c r="F25" s="242"/>
      <c r="G25" s="178"/>
      <c r="H25" s="243">
        <f t="shared" si="0"/>
        <v>0</v>
      </c>
      <c r="I25" s="243">
        <f t="shared" si="1"/>
        <v>0</v>
      </c>
    </row>
    <row r="26" spans="2:9" ht="12.75">
      <c r="B26" s="175"/>
      <c r="C26" s="175"/>
      <c r="D26" s="175"/>
      <c r="E26" s="242"/>
      <c r="F26" s="242"/>
      <c r="G26" s="178"/>
      <c r="H26" s="243">
        <f t="shared" si="0"/>
        <v>0</v>
      </c>
      <c r="I26" s="243">
        <f t="shared" si="1"/>
        <v>0</v>
      </c>
    </row>
    <row r="27" spans="2:9" ht="12.75">
      <c r="B27" s="175"/>
      <c r="C27" s="175"/>
      <c r="D27" s="175"/>
      <c r="E27" s="242"/>
      <c r="F27" s="242"/>
      <c r="G27" s="178"/>
      <c r="H27" s="243">
        <f t="shared" si="0"/>
        <v>0</v>
      </c>
      <c r="I27" s="243">
        <f t="shared" si="1"/>
        <v>0</v>
      </c>
    </row>
    <row r="28" spans="2:9" ht="12.75">
      <c r="B28" s="175"/>
      <c r="C28" s="175"/>
      <c r="D28" s="175"/>
      <c r="E28" s="242"/>
      <c r="F28" s="242"/>
      <c r="G28" s="178"/>
      <c r="H28" s="243">
        <f t="shared" si="0"/>
        <v>0</v>
      </c>
      <c r="I28" s="243">
        <f t="shared" si="1"/>
        <v>0</v>
      </c>
    </row>
    <row r="29" spans="2:9" ht="12.75">
      <c r="B29" s="175"/>
      <c r="C29" s="175"/>
      <c r="D29" s="175"/>
      <c r="E29" s="242"/>
      <c r="F29" s="242"/>
      <c r="G29" s="178"/>
      <c r="H29" s="243">
        <f t="shared" si="0"/>
        <v>0</v>
      </c>
      <c r="I29" s="243">
        <f t="shared" si="1"/>
        <v>0</v>
      </c>
    </row>
    <row r="30" spans="2:9" ht="12.75">
      <c r="B30" s="175"/>
      <c r="C30" s="175"/>
      <c r="D30" s="175"/>
      <c r="E30" s="242"/>
      <c r="F30" s="242"/>
      <c r="G30" s="178"/>
      <c r="H30" s="243">
        <f t="shared" si="0"/>
        <v>0</v>
      </c>
      <c r="I30" s="243">
        <f t="shared" si="1"/>
        <v>0</v>
      </c>
    </row>
    <row r="31" spans="2:9" ht="12.75">
      <c r="B31" s="175"/>
      <c r="C31" s="175"/>
      <c r="D31" s="175"/>
      <c r="E31" s="242"/>
      <c r="F31" s="242"/>
      <c r="G31" s="178"/>
      <c r="H31" s="243">
        <f t="shared" si="0"/>
        <v>0</v>
      </c>
      <c r="I31" s="243">
        <f t="shared" si="1"/>
        <v>0</v>
      </c>
    </row>
    <row r="32" spans="2:9" ht="12.75">
      <c r="B32" s="175"/>
      <c r="C32" s="175"/>
      <c r="D32" s="175"/>
      <c r="E32" s="242"/>
      <c r="F32" s="242"/>
      <c r="G32" s="178"/>
      <c r="H32" s="243">
        <f t="shared" si="0"/>
        <v>0</v>
      </c>
      <c r="I32" s="243">
        <f t="shared" si="1"/>
        <v>0</v>
      </c>
    </row>
    <row r="33" spans="2:9" ht="12.75">
      <c r="B33" s="175"/>
      <c r="C33" s="175"/>
      <c r="D33" s="175"/>
      <c r="E33" s="242"/>
      <c r="F33" s="242"/>
      <c r="G33" s="178"/>
      <c r="H33" s="243">
        <f t="shared" si="0"/>
        <v>0</v>
      </c>
      <c r="I33" s="243">
        <f t="shared" si="1"/>
        <v>0</v>
      </c>
    </row>
    <row r="34" spans="2:9" ht="12.75">
      <c r="B34" s="175"/>
      <c r="C34" s="175"/>
      <c r="D34" s="175"/>
      <c r="E34" s="242"/>
      <c r="F34" s="242"/>
      <c r="G34" s="178"/>
      <c r="H34" s="243">
        <f t="shared" si="0"/>
        <v>0</v>
      </c>
      <c r="I34" s="243">
        <f t="shared" si="1"/>
        <v>0</v>
      </c>
    </row>
    <row r="35" spans="2:9" ht="12.75">
      <c r="B35" s="175"/>
      <c r="C35" s="175"/>
      <c r="D35" s="175"/>
      <c r="E35" s="242"/>
      <c r="F35" s="242"/>
      <c r="G35" s="178"/>
      <c r="H35" s="243">
        <f t="shared" si="0"/>
        <v>0</v>
      </c>
      <c r="I35" s="243">
        <f t="shared" si="1"/>
        <v>0</v>
      </c>
    </row>
    <row r="36" spans="2:9" ht="12.75">
      <c r="B36" s="106"/>
      <c r="C36" s="305" t="s">
        <v>157</v>
      </c>
      <c r="D36" s="306"/>
      <c r="E36" s="243">
        <f>SUM(E9:E17)</f>
        <v>-33901933.58000009</v>
      </c>
      <c r="F36" s="243">
        <f>SUM(F9:F17)</f>
        <v>-119896166.95007375</v>
      </c>
      <c r="G36" s="176"/>
      <c r="H36" s="243">
        <f>SUM(H9:H35)</f>
        <v>-967813.6799999978</v>
      </c>
      <c r="I36" s="243">
        <f>SUM(I9:I35)</f>
        <v>-9355873.774769846</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2021-04-29T02:01:50Z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