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EDC4"/>
  <workbookPr codeName="ThisWorkbook"/>
  <bookViews>
    <workbookView xWindow="32760" yWindow="32760" windowWidth="28800" windowHeight="12300" tabRatio="787" activeTab="0"/>
  </bookViews>
  <sheets>
    <sheet name="Cover" sheetId="1" r:id="rId1"/>
    <sheet name="Contents" sheetId="2" r:id="rId2"/>
    <sheet name="1. Pipeline information" sheetId="3" r:id="rId3"/>
    <sheet name="1.1 Financial performance"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Pipeline asset impairment" sheetId="12" r:id="rId12"/>
    <sheet name="3.3 Depreciation" sheetId="13" r:id="rId13"/>
    <sheet name="3.4 Shared supporting assets" sheetId="14" r:id="rId14"/>
    <sheet name="4 Recovered capital" sheetId="15" r:id="rId15"/>
    <sheet name="4.1 Pipelines capex" sheetId="16" r:id="rId16"/>
    <sheet name="5. Weighted average price" sheetId="17" r:id="rId17"/>
    <sheet name="5.1 Exempt WAP services" sheetId="18" r:id="rId18"/>
    <sheet name="6. Notes" sheetId="19" r:id="rId19"/>
    <sheet name="Amendment record" sheetId="20" r:id="rId20"/>
    <sheet name="Sheet1" sheetId="21" state="hidden" r:id="rId21"/>
  </sheets>
  <externalReferences>
    <externalReference r:id="rId24"/>
    <externalReference r:id="rId25"/>
    <externalReference r:id="rId26"/>
    <externalReference r:id="rId27"/>
    <externalReference r:id="rId28"/>
    <externalReference r:id="rId29"/>
    <externalReference r:id="rId30"/>
  </externalReferences>
  <definedNames>
    <definedName name="_xlfn.IFERROR" hidden="1">#NAME?</definedName>
    <definedName name="_xlfn.SINGLE" hidden="1">#NAME?</definedName>
    <definedName name="ABN">'Cover'!$C$17</definedName>
    <definedName name="_xlnm.Print_Area" localSheetId="2">'1. Pipeline information'!$A$1:$E$37</definedName>
    <definedName name="_xlnm.Print_Area" localSheetId="3">'1.1 Financial performance'!$A$1:$D$14</definedName>
    <definedName name="_xlnm.Print_Area" localSheetId="4">'2. Revenues and expenses'!$A$1:$J$41</definedName>
    <definedName name="_xlnm.Print_Area" localSheetId="5">'2.1 Revenue by service'!$A$1:$J$24</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assets'!$A$1:$F$75</definedName>
    <definedName name="_xlnm.Print_Area" localSheetId="10">'3.1 Pipeline asset useful life'!$A$1:$G$27</definedName>
    <definedName name="_xlnm.Print_Area" localSheetId="11">'3.2 Pipeline asset impairment'!$A$1:$I$55</definedName>
    <definedName name="_xlnm.Print_Area" localSheetId="12">'3.3 Depreciation'!$A$1:$P$79</definedName>
    <definedName name="_xlnm.Print_Area" localSheetId="13">'3.4 Shared supporting assets'!$A$1:$H$37</definedName>
    <definedName name="_xlnm.Print_Area" localSheetId="14">'4 Recovered capital'!$A$1:$BL$43</definedName>
    <definedName name="_xlnm.Print_Area" localSheetId="15">'4.1 Pipelines capex'!$A$1:$F$33</definedName>
    <definedName name="_xlnm.Print_Area" localSheetId="16">'5. Weighted average price'!$A$1:$BJ$22</definedName>
    <definedName name="_xlnm.Print_Area" localSheetId="17">'5.1 Exempt WAP services'!$A$1:$F$15</definedName>
    <definedName name="_xlnm.Print_Area" localSheetId="18">'6. Notes'!$A$1:$E$4</definedName>
    <definedName name="_xlnm.Print_Area" localSheetId="1">'Contents'!$B$2:$K$49</definedName>
    <definedName name="_xlnm.Print_Area" localSheetId="0">'Cover'!$A$1:$J$41</definedName>
    <definedName name="_xlnm.Print_Area" localSheetId="20">'Sheet1'!$A$1:$N$33</definedName>
    <definedName name="Tradingname">'Cover'!$C$15</definedName>
    <definedName name="YEAR">'[1]Outcomes'!$B$3</definedName>
    <definedName name="Yearending">'Cover'!$C$23</definedName>
    <definedName name="Yearstart">'Cover'!$C$21</definedName>
  </definedNames>
  <calcPr fullCalcOnLoad="1"/>
</workbook>
</file>

<file path=xl/sharedStrings.xml><?xml version="1.0" encoding="utf-8"?>
<sst xmlns="http://schemas.openxmlformats.org/spreadsheetml/2006/main" count="800" uniqueCount="377">
  <si>
    <t>Category</t>
  </si>
  <si>
    <t>Impairment Losses (nature of the impairment loss)</t>
  </si>
  <si>
    <t>Buildings</t>
  </si>
  <si>
    <t>Depreciation</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</si>
  <si>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</si>
  <si>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</si>
  <si>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</si>
  <si>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</si>
  <si>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</si>
  <si>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</si>
  <si>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</si>
  <si>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</si>
  <si>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</si>
  <si>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</si>
  <si>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</si>
  <si>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</si>
  <si>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</si>
  <si>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</si>
  <si>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</si>
  <si>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</si>
  <si>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</si>
  <si>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</si>
  <si>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</si>
  <si>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</si>
  <si>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</si>
  <si>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</si>
  <si>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</si>
  <si>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</si>
  <si>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</si>
  <si>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</si>
  <si>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</si>
  <si>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</si>
  <si>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</si>
  <si>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</si>
  <si>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</si>
  <si>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</si>
  <si>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</si>
  <si>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</si>
  <si>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</si>
  <si>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</si>
  <si>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</si>
  <si>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</si>
  <si>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</si>
  <si>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</si>
  <si>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</si>
  <si>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</si>
  <si>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</si>
  <si>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</si>
  <si>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</si>
  <si>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</si>
  <si>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</si>
  <si>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</si>
  <si>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</si>
  <si>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</si>
  <si>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</si>
  <si>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</si>
  <si>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</si>
  <si>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</si>
  <si>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</si>
  <si>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</si>
  <si>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</si>
  <si>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</si>
  <si>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</si>
  <si>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</si>
  <si>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</si>
  <si>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</si>
  <si>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</si>
  <si>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</si>
  <si>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</si>
  <si>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</si>
  <si>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</si>
  <si>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</si>
  <si>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</si>
  <si>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</si>
  <si>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Initial construction cost</t>
  </si>
  <si>
    <t>Asset disposal (at cost)</t>
  </si>
  <si>
    <t>Closing pipeline carrying value</t>
  </si>
  <si>
    <t>Initial purchase costs</t>
  </si>
  <si>
    <t>Improvements capitalised</t>
  </si>
  <si>
    <t>Depreciation/amortisation</t>
  </si>
  <si>
    <t>Other assets</t>
  </si>
  <si>
    <t>% allocated to pipeline</t>
  </si>
  <si>
    <t>Income statement account applied to</t>
  </si>
  <si>
    <t>Acquisition date</t>
  </si>
  <si>
    <t>Useful life</t>
  </si>
  <si>
    <t>Construction cost</t>
  </si>
  <si>
    <t>Additions</t>
  </si>
  <si>
    <t>Disposals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</si>
  <si>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</si>
  <si>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</si>
  <si>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</si>
  <si>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</si>
  <si>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</si>
  <si>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</si>
  <si>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</si>
  <si>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</si>
  <si>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</si>
  <si>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</si>
  <si>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</si>
  <si>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</si>
  <si>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Depreciation of compressors</t>
  </si>
  <si>
    <t>Odourant plants</t>
  </si>
  <si>
    <t>Depreciation of odourant plants</t>
  </si>
  <si>
    <t>Closing odourant plants carrying value</t>
  </si>
  <si>
    <t>Depreciation of buildings</t>
  </si>
  <si>
    <t>Closing buildings carrying value</t>
  </si>
  <si>
    <t>Total allocated to pipeline excluding related parties</t>
  </si>
  <si>
    <t>Total related party amounts allocated to pipeline</t>
  </si>
  <si>
    <t>Total exempt services</t>
  </si>
  <si>
    <t>Capacity based</t>
  </si>
  <si>
    <t>Volumetric based</t>
  </si>
  <si>
    <t>Earnings before interest and tax</t>
  </si>
  <si>
    <t>Total assets</t>
  </si>
  <si>
    <t>Return on assets</t>
  </si>
  <si>
    <t>Pipeline</t>
  </si>
  <si>
    <t>Earnings before Interest and tax (EBIT)</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</si>
  <si>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</si>
  <si>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</si>
  <si>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</si>
  <si>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</si>
  <si>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</si>
  <si>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</si>
  <si>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</si>
  <si>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</si>
  <si>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</si>
  <si>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</si>
  <si>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</si>
  <si>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</si>
  <si>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</si>
  <si>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</si>
  <si>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</si>
  <si>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</si>
  <si>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</si>
  <si>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</si>
  <si>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</si>
  <si>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</si>
  <si>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</si>
  <si>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</si>
  <si>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</si>
  <si>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</si>
  <si>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Shared property, plant and equipment at cost</t>
  </si>
  <si>
    <t>Shared property, plant and equipment depreciation</t>
  </si>
  <si>
    <t>Closing shared property, plant and equipment</t>
  </si>
  <si>
    <t xml:space="preserve">Inventories </t>
  </si>
  <si>
    <t>Deferred tax assets</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</si>
  <si>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</si>
  <si>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</si>
  <si>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</si>
  <si>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</si>
  <si>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</si>
  <si>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</si>
  <si>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</si>
  <si>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</si>
  <si>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</si>
  <si>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</si>
  <si>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</si>
  <si>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</si>
  <si>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</si>
  <si>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</si>
  <si>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</si>
  <si>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</si>
  <si>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</si>
  <si>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</si>
  <si>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Asset useful life</t>
  </si>
  <si>
    <t>Total capitalised pipeline construction costs</t>
  </si>
  <si>
    <t>Pipelines</t>
  </si>
  <si>
    <t>City Gates, supply regulators and valve stations</t>
  </si>
  <si>
    <t>Depreciation of city gates, supply regulators and valve stations</t>
  </si>
  <si>
    <t>Closing city gates, supply regulators and valve stations carrying value</t>
  </si>
  <si>
    <t>Metering</t>
  </si>
  <si>
    <t>Depreciation of metering</t>
  </si>
  <si>
    <t>Closing Metering</t>
  </si>
  <si>
    <t>SCADA (Communications)</t>
  </si>
  <si>
    <t>Depreciation of SCADA</t>
  </si>
  <si>
    <t>Closing SCADA carrying value</t>
  </si>
  <si>
    <t>Land and easements</t>
  </si>
  <si>
    <t>Closing land and easements carrying value</t>
  </si>
  <si>
    <t>Other depreciable assets</t>
  </si>
  <si>
    <t>Intitial purchase/improvement cost</t>
  </si>
  <si>
    <t>Other non-depreciable pipeline assets</t>
  </si>
  <si>
    <t>Construction or acquisition cost</t>
  </si>
  <si>
    <t>Less depreciation</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</si>
  <si>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</si>
  <si>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</si>
  <si>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</si>
  <si>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</si>
  <si>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</si>
  <si>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</si>
  <si>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</si>
  <si>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</si>
  <si>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Capitalised maintenance</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</si>
  <si>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</si>
  <si>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</si>
  <si>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</si>
  <si>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</si>
  <si>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</si>
  <si>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</si>
  <si>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</si>
  <si>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period start date:</t>
  </si>
  <si>
    <t>Reporting period end date:</t>
  </si>
  <si>
    <t>Shared assets</t>
  </si>
  <si>
    <t>Construction cost or acqusition cost (where allowed) apportioned</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</si>
  <si>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</si>
  <si>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</si>
  <si>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</si>
  <si>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</si>
  <si>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</si>
  <si>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</si>
  <si>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</si>
  <si>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</si>
  <si>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</si>
  <si>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</si>
  <si>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</si>
  <si>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</si>
  <si>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</si>
  <si>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</si>
  <si>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</si>
  <si>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</si>
  <si>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</si>
  <si>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</si>
  <si>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</si>
  <si>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</si>
  <si>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</si>
  <si>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</si>
  <si>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</si>
  <si>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</si>
  <si>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</si>
  <si>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</si>
  <si>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</si>
  <si>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</si>
  <si>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</si>
  <si>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</si>
  <si>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</si>
  <si>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Revenue - contributions</t>
  </si>
  <si>
    <t>Table 3.1: Pipeline assets</t>
  </si>
  <si>
    <t>Table 4.1: Recovered capital method - pipeline assets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</si>
  <si>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</si>
  <si>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</si>
  <si>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</si>
  <si>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</si>
  <si>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</si>
  <si>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</si>
  <si>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</si>
  <si>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</si>
  <si>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</si>
  <si>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</si>
  <si>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</si>
  <si>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</si>
  <si>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</si>
  <si>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</si>
  <si>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</si>
  <si>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3.3.1: Fixed assets at cost - pipeline assets</t>
  </si>
  <si>
    <t>Table 3.3.2: Shared assets at cost (less straight line depreciation)</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</si>
  <si>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</si>
  <si>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</si>
  <si>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</si>
  <si>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</si>
  <si>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</si>
  <si>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</si>
  <si>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</si>
  <si>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</si>
  <si>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</si>
  <si>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</si>
  <si>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</si>
  <si>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</si>
  <si>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</si>
  <si>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</si>
  <si>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</si>
  <si>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</si>
  <si>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</si>
  <si>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</si>
  <si>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</si>
  <si>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</si>
  <si>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</si>
  <si>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</si>
  <si>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</si>
  <si>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</si>
  <si>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</si>
  <si>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</si>
  <si>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</si>
  <si>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</si>
  <si>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</si>
  <si>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</si>
  <si>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</si>
  <si>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</si>
  <si>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</si>
  <si>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</si>
  <si>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</si>
  <si>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</si>
  <si>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</si>
  <si>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</si>
  <si>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</si>
  <si>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</si>
  <si>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</si>
  <si>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</si>
  <si>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</si>
  <si>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</si>
  <si>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</si>
  <si>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</si>
  <si>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Current year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</si>
  <si>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</si>
  <si>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</si>
  <si>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</si>
  <si>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</si>
  <si>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</si>
  <si>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</si>
  <si>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</si>
  <si>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</si>
  <si>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</si>
  <si>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</si>
  <si>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</si>
  <si>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</si>
  <si>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</si>
  <si>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Level 16, 567 Collins Street</t>
  </si>
  <si>
    <t xml:space="preserve">Jan.Peric@jemena.com.au </t>
  </si>
  <si>
    <t>Various</t>
  </si>
  <si>
    <t>3.1.1.a</t>
  </si>
  <si>
    <t>4.1.a</t>
  </si>
  <si>
    <t>4.1.b</t>
  </si>
  <si>
    <t>4.1.c</t>
  </si>
  <si>
    <t>4.1.d</t>
  </si>
  <si>
    <t>4.1.e</t>
  </si>
  <si>
    <t>4.1.f</t>
  </si>
  <si>
    <t>4.1.g</t>
  </si>
  <si>
    <t>4.1.h</t>
  </si>
  <si>
    <t>4.1.i</t>
  </si>
  <si>
    <t>Darling Downs Pipeline</t>
  </si>
  <si>
    <t>Melbourne</t>
  </si>
  <si>
    <t>VIC</t>
  </si>
  <si>
    <t>Jan Peric</t>
  </si>
  <si>
    <t>03 9173 7966</t>
  </si>
  <si>
    <t>2.1.a</t>
  </si>
  <si>
    <t>2.1.b</t>
  </si>
  <si>
    <t>2.1.c</t>
  </si>
  <si>
    <t>2.1.1.a</t>
  </si>
  <si>
    <t>2.1.1.b</t>
  </si>
  <si>
    <t>2.1.1.c</t>
  </si>
  <si>
    <t>2.1.1.d</t>
  </si>
  <si>
    <t>2.4.1.a</t>
  </si>
  <si>
    <t>3.1.a</t>
  </si>
  <si>
    <t>3.1.b</t>
  </si>
  <si>
    <t>Restated Reporting template</t>
  </si>
  <si>
    <t>Restated Financial performance measures</t>
  </si>
  <si>
    <t>Restated Statement of pipeline revenues and expenses</t>
  </si>
  <si>
    <t>Restated Revenue by service</t>
  </si>
  <si>
    <t>Restated Statement of pipeline assets</t>
  </si>
  <si>
    <t>Restated Depreciation</t>
  </si>
  <si>
    <t>Restated Recovered capital method (rule 569(4))</t>
  </si>
  <si>
    <t>Restated Capital expenditure</t>
  </si>
  <si>
    <t>Restated Weighted average prices</t>
  </si>
  <si>
    <t>Pipeline information</t>
  </si>
  <si>
    <t>4.1.1.a</t>
  </si>
  <si>
    <t>Other</t>
  </si>
  <si>
    <t>Various dates during calendar year 2019</t>
  </si>
  <si>
    <t>Kunstobjekte instrumentation upgrade</t>
  </si>
  <si>
    <t>Various dates during calendar year 2018</t>
  </si>
  <si>
    <t xml:space="preserve">Talinga Meter Station Pressure Control Valve Automation </t>
  </si>
  <si>
    <t>Wallumbilla Meter Station ML1A gas process equipment upgrade</t>
  </si>
  <si>
    <t>Various dates during calendar year 2017</t>
  </si>
  <si>
    <t>Darling Downs Power Station Meter Station control upgrade (Underway during acquisition process)</t>
  </si>
  <si>
    <t>Darling Downs Power Station Meter Station gas process equipment upgrade (Underway during acquisition process)</t>
  </si>
  <si>
    <t>3.3.1.a</t>
  </si>
  <si>
    <t>City Gates</t>
  </si>
  <si>
    <t>AUC-Network</t>
  </si>
  <si>
    <t>Property plant and equipment</t>
  </si>
  <si>
    <t>The economic useful life of individual assets is defined in terms of the asset’s expected use to the service provider. Therefore, the useful life of an asset may be shorter than its Technical or Engineering life. The estimation of the economic useful life</t>
  </si>
  <si>
    <t>N/A - No assets classified as odourant plants.</t>
  </si>
  <si>
    <t>QLD</t>
  </si>
  <si>
    <t>293.15km</t>
  </si>
  <si>
    <t>Transmission</t>
  </si>
  <si>
    <t>Yes</t>
  </si>
  <si>
    <t>No</t>
  </si>
  <si>
    <t>Interruptible or As Available Services (DDP 90)</t>
  </si>
  <si>
    <t>Firm Forward Services (DDP 134)</t>
  </si>
  <si>
    <t>Interruptible or As Available Services (DDP 134)</t>
  </si>
  <si>
    <t>Firm Forward Services (DDP 133)</t>
  </si>
  <si>
    <t>Interruptible or As Available Services (DDP 133)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</si>
</sst>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_(* #,##0.00_);_(* \(#,##0.00\);_(* &quot;-&quot;??_);_(@_)"/>
    <numFmt numFmtId="183" formatCode="#,##0;[Red]\(#,##0\);\-"/>
    <numFmt numFmtId="184" formatCode="_-* #,##0_-;\-* #,##0_-;_-* &quot;-&quot;??_-;_-@_-"/>
    <numFmt numFmtId="185" formatCode="_-* #,##0.0_-;\-* #,##0.0_-;_-* &quot;-&quot;??_-;_-@_-"/>
    <numFmt numFmtId="186" formatCode="_-* #,##0.000_-;\-* #,##0.000_-;_-* &quot;-&quot;??_-;_-@_-"/>
    <numFmt numFmtId="187" formatCode="_-* #,##0.0000_-;\-* #,##0.0000_-;_-* &quot;-&quot;??_-;_-@_-"/>
    <numFmt numFmtId="188" formatCode="_-* #,##0.00000_-;\-* #,##0.00000_-;_-* &quot;-&quot;??_-;_-@_-"/>
    <numFmt numFmtId="189" formatCode="_-* #,##0.000000_-;\-* #,##0.000000_-;_-* &quot;-&quot;??_-;_-@_-"/>
    <numFmt numFmtId="190" formatCode="#,##0.000"/>
    <numFmt numFmtId="191" formatCode="#,##0.0000"/>
    <numFmt numFmtId="192" formatCode="#,##0.00000"/>
    <numFmt numFmtId="193" formatCode="#,##0.000000"/>
  </numFmts>
  <fonts count="65">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b/>
      <sz val="9"/>
      <color indexed="9"/>
      <name val="Malgun Gothic"/>
      <family val="2"/>
    </font>
    <font>
      <b/>
      <sz val="7"/>
      <color indexed="18"/>
      <name val="Arial"/>
      <family val="0"/>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sz val="10"/>
      <color rgb="FF000000"/>
      <name val="Arial"/>
      <family val="2"/>
    </font>
    <font>
      <sz val="10"/>
      <color theme="1"/>
      <name val="Arial"/>
      <family val="2"/>
    </font>
    <font>
      <b/>
      <sz val="10"/>
      <color rgb="FF000000"/>
      <name val="Arial"/>
      <family val="2"/>
    </font>
    <font>
      <b/>
      <sz val="9"/>
      <color theme="0"/>
      <name val="Malgun Gothic"/>
      <family val="2"/>
    </font>
  </fonts>
  <fills count="33">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
      <patternFill patternType="solid">
        <fgColor rgb="FFFFFFFF"/>
        <bgColor indexed="64"/>
      </patternFill>
    </fill>
    <fill>
      <patternFill patternType="solid">
        <fgColor theme="0" tint="-0.1499900072813034"/>
        <bgColor indexed="64"/>
      </patternFill>
    </fill>
    <fill>
      <patternFill patternType="solid">
        <fgColor theme="4"/>
        <bgColor indexed="64"/>
      </patternFill>
    </fill>
    <fill>
      <patternFill patternType="solid">
        <fgColor theme="3" tint="0.5999900102615356"/>
        <bgColor indexed="64"/>
      </patternFill>
    </fill>
    <fill>
      <patternFill patternType="solid">
        <fgColor rgb="FFFFFFCC"/>
        <bgColor indexed="64"/>
      </patternFill>
    </fill>
    <fill>
      <patternFill patternType="solid">
        <fgColor rgb="FFC0C0C0"/>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16">
    <xf numFmtId="0" fontId="0" fillId="0" borderId="0" xfId="0" applyAlignment="1">
      <alignment/>
    </xf>
    <xf numFmtId="0" fontId="1" fillId="5" borderId="0" xfId="110" applyFont="1">
      <alignment/>
      <protection/>
    </xf>
    <xf numFmtId="0" fontId="0" fillId="5" borderId="0" xfId="110">
      <alignment/>
      <protection/>
    </xf>
    <xf numFmtId="0" fontId="2" fillId="5" borderId="0" xfId="110" applyFont="1">
      <alignment/>
      <protection/>
    </xf>
    <xf numFmtId="0" fontId="4" fillId="17" borderId="10" xfId="110" applyFont="1" applyFill="1" applyBorder="1" applyAlignment="1" applyProtection="1">
      <alignment/>
      <protection locked="0"/>
    </xf>
    <xf numFmtId="0" fontId="5" fillId="17" borderId="0" xfId="110" applyFont="1" applyFill="1" applyBorder="1" applyAlignment="1">
      <alignment/>
      <protection/>
    </xf>
    <xf numFmtId="0" fontId="5" fillId="17" borderId="11" xfId="110" applyFont="1" applyFill="1" applyBorder="1" applyAlignment="1">
      <alignment/>
      <protection/>
    </xf>
    <xf numFmtId="2" fontId="6" fillId="5" borderId="0" xfId="110" applyNumberFormat="1" applyFont="1" applyBorder="1" applyAlignment="1" applyProtection="1">
      <alignment horizontal="left"/>
      <protection/>
    </xf>
    <xf numFmtId="0" fontId="7" fillId="5" borderId="0" xfId="110" applyFont="1" applyAlignment="1" applyProtection="1">
      <alignment/>
      <protection locked="0"/>
    </xf>
    <xf numFmtId="0" fontId="7" fillId="5" borderId="0" xfId="110" applyFont="1" applyProtection="1">
      <alignment/>
      <protection locked="0"/>
    </xf>
    <xf numFmtId="0" fontId="6" fillId="5" borderId="0" xfId="110" applyFont="1">
      <alignment/>
      <protection/>
    </xf>
    <xf numFmtId="0" fontId="0" fillId="5" borderId="0" xfId="110" applyAlignment="1">
      <alignment/>
      <protection/>
    </xf>
    <xf numFmtId="0" fontId="8" fillId="17" borderId="12" xfId="110" applyFont="1" applyFill="1" applyBorder="1">
      <alignment/>
      <protection/>
    </xf>
    <xf numFmtId="0" fontId="9" fillId="17" borderId="12" xfId="110" applyFont="1" applyFill="1" applyBorder="1">
      <alignment/>
      <protection/>
    </xf>
    <xf numFmtId="0" fontId="9" fillId="5" borderId="0" xfId="110" applyFont="1">
      <alignment/>
      <protection/>
    </xf>
    <xf numFmtId="0" fontId="8" fillId="17" borderId="13" xfId="110" applyFont="1" applyFill="1" applyBorder="1">
      <alignment/>
      <protection/>
    </xf>
    <xf numFmtId="0" fontId="9" fillId="17" borderId="14" xfId="110" applyFont="1" applyFill="1" applyBorder="1">
      <alignment/>
      <protection/>
    </xf>
    <xf numFmtId="0" fontId="11" fillId="5" borderId="0" xfId="108" applyFont="1">
      <alignment/>
      <protection/>
    </xf>
    <xf numFmtId="0" fontId="11" fillId="5" borderId="0" xfId="108" applyFont="1" applyFill="1" applyBorder="1">
      <alignment/>
      <protection/>
    </xf>
    <xf numFmtId="0" fontId="11" fillId="5" borderId="0" xfId="108" applyFont="1" applyFill="1">
      <alignment/>
      <protection/>
    </xf>
    <xf numFmtId="0" fontId="12" fillId="5" borderId="0" xfId="108" applyFont="1" applyFill="1" applyBorder="1" applyAlignment="1">
      <alignment vertical="center"/>
      <protection/>
    </xf>
    <xf numFmtId="0" fontId="12" fillId="5" borderId="0" xfId="108" applyFont="1" applyFill="1" applyBorder="1" applyAlignment="1">
      <alignment/>
      <protection/>
    </xf>
    <xf numFmtId="0" fontId="11" fillId="5" borderId="0" xfId="108" applyFont="1" applyFill="1" applyBorder="1" applyAlignment="1">
      <alignment vertical="center"/>
      <protection/>
    </xf>
    <xf numFmtId="0" fontId="11" fillId="5" borderId="0" xfId="108" applyFont="1" applyAlignment="1">
      <alignment vertical="center"/>
      <protection/>
    </xf>
    <xf numFmtId="0" fontId="14" fillId="18" borderId="15" xfId="108" applyFont="1" applyFill="1" applyBorder="1" applyAlignment="1">
      <alignment vertical="center"/>
      <protection/>
    </xf>
    <xf numFmtId="0" fontId="2" fillId="18" borderId="16" xfId="108" applyFont="1" applyFill="1" applyBorder="1" applyAlignment="1">
      <alignment vertical="center"/>
      <protection/>
    </xf>
    <xf numFmtId="0" fontId="2" fillId="18" borderId="17" xfId="108" applyFont="1" applyFill="1" applyBorder="1" applyAlignment="1">
      <alignment vertical="center"/>
      <protection/>
    </xf>
    <xf numFmtId="0" fontId="3" fillId="5" borderId="0" xfId="108" applyFont="1" applyFill="1" applyBorder="1" applyAlignment="1">
      <alignment vertical="center"/>
      <protection/>
    </xf>
    <xf numFmtId="0" fontId="11" fillId="5" borderId="0" xfId="108" applyFont="1" applyFill="1" applyAlignment="1">
      <alignment vertical="center"/>
      <protection/>
    </xf>
    <xf numFmtId="0" fontId="2" fillId="18" borderId="0" xfId="108" applyFont="1" applyFill="1" applyBorder="1" applyAlignment="1">
      <alignment vertical="center"/>
      <protection/>
    </xf>
    <xf numFmtId="0" fontId="11" fillId="18" borderId="0" xfId="108" applyFont="1" applyFill="1" applyBorder="1" applyAlignment="1">
      <alignment vertical="center"/>
      <protection/>
    </xf>
    <xf numFmtId="0" fontId="15" fillId="18" borderId="0" xfId="108" applyFont="1" applyFill="1" applyBorder="1" applyAlignment="1">
      <alignment horizontal="left" vertical="center"/>
      <protection/>
    </xf>
    <xf numFmtId="0" fontId="14" fillId="18" borderId="0" xfId="108" applyFont="1" applyFill="1" applyBorder="1" applyAlignment="1">
      <alignment vertical="center"/>
      <protection/>
    </xf>
    <xf numFmtId="0" fontId="16" fillId="5" borderId="0" xfId="108" applyFont="1" applyFill="1" applyBorder="1" applyAlignment="1">
      <alignment vertical="center"/>
      <protection/>
    </xf>
    <xf numFmtId="0" fontId="14" fillId="18" borderId="10" xfId="108" applyFont="1" applyFill="1" applyBorder="1" applyAlignment="1">
      <alignment vertical="center"/>
      <protection/>
    </xf>
    <xf numFmtId="0" fontId="14" fillId="18" borderId="11" xfId="108" applyFont="1" applyFill="1" applyBorder="1" applyAlignment="1">
      <alignment vertical="center"/>
      <protection/>
    </xf>
    <xf numFmtId="0" fontId="11" fillId="18" borderId="18" xfId="108" applyFont="1" applyFill="1" applyBorder="1">
      <alignment/>
      <protection/>
    </xf>
    <xf numFmtId="0" fontId="2" fillId="18" borderId="19" xfId="108" applyFont="1" applyFill="1" applyBorder="1" applyAlignment="1">
      <alignment vertical="center"/>
      <protection/>
    </xf>
    <xf numFmtId="0" fontId="11" fillId="18" borderId="19" xfId="108" applyFont="1" applyFill="1" applyBorder="1">
      <alignment/>
      <protection/>
    </xf>
    <xf numFmtId="0" fontId="11" fillId="18" borderId="20" xfId="108" applyFont="1" applyFill="1" applyBorder="1">
      <alignment/>
      <protection/>
    </xf>
    <xf numFmtId="0" fontId="11" fillId="0" borderId="0" xfId="108" applyFont="1" applyFill="1" applyBorder="1">
      <alignment/>
      <protection/>
    </xf>
    <xf numFmtId="0" fontId="1" fillId="5" borderId="0" xfId="112" applyFont="1">
      <alignment/>
      <protection/>
    </xf>
    <xf numFmtId="0" fontId="35" fillId="5" borderId="0" xfId="111" applyFont="1" applyFill="1" applyBorder="1" applyAlignment="1">
      <alignment/>
      <protection/>
    </xf>
    <xf numFmtId="0" fontId="0" fillId="5" borderId="0" xfId="112">
      <alignment/>
      <protection/>
    </xf>
    <xf numFmtId="0" fontId="1" fillId="0" borderId="0" xfId="112" applyFont="1" applyFill="1" applyAlignment="1">
      <alignment/>
      <protection/>
    </xf>
    <xf numFmtId="167" fontId="2" fillId="5" borderId="0" xfId="112" applyNumberFormat="1" applyFont="1" applyBorder="1" applyAlignment="1">
      <alignment horizontal="left"/>
      <protection/>
    </xf>
    <xf numFmtId="49" fontId="0" fillId="5" borderId="0" xfId="112" applyNumberFormat="1" applyFont="1">
      <alignment/>
      <protection/>
    </xf>
    <xf numFmtId="2" fontId="0" fillId="5" borderId="0" xfId="112" applyNumberFormat="1" applyFont="1" applyBorder="1">
      <alignment/>
      <protection/>
    </xf>
    <xf numFmtId="164" fontId="0" fillId="5" borderId="0" xfId="112" applyNumberFormat="1" applyFont="1" applyBorder="1" applyAlignment="1">
      <alignment horizontal="center"/>
      <protection/>
    </xf>
    <xf numFmtId="164" fontId="0" fillId="5" borderId="0" xfId="112" applyNumberFormat="1" applyFont="1" applyBorder="1">
      <alignment/>
      <protection/>
    </xf>
    <xf numFmtId="0" fontId="0" fillId="5" borderId="0" xfId="112" applyFont="1">
      <alignment/>
      <protection/>
    </xf>
    <xf numFmtId="168" fontId="36" fillId="17" borderId="12" xfId="112" applyNumberFormat="1" applyFont="1" applyFill="1" applyBorder="1" applyAlignment="1" quotePrefix="1">
      <alignment horizontal="center" vertical="center" wrapText="1"/>
      <protection/>
    </xf>
    <xf numFmtId="49" fontId="36" fillId="17" borderId="12" xfId="112" applyNumberFormat="1" applyFont="1" applyFill="1" applyBorder="1" applyAlignment="1">
      <alignment horizontal="center" vertical="center" wrapText="1"/>
      <protection/>
    </xf>
    <xf numFmtId="2" fontId="36" fillId="17" borderId="12" xfId="112" applyNumberFormat="1" applyFont="1" applyFill="1" applyBorder="1" applyAlignment="1">
      <alignment horizontal="center" vertical="center" wrapText="1"/>
      <protection/>
    </xf>
    <xf numFmtId="167" fontId="10" fillId="17" borderId="12" xfId="112" applyNumberFormat="1" applyFont="1" applyFill="1" applyBorder="1" applyAlignment="1">
      <alignment horizontal="left"/>
      <protection/>
    </xf>
    <xf numFmtId="2" fontId="10" fillId="17" borderId="12" xfId="73" applyNumberFormat="1" applyFont="1" applyFill="1" applyBorder="1" applyAlignment="1">
      <alignment horizontal="center"/>
    </xf>
    <xf numFmtId="0" fontId="10" fillId="17" borderId="12" xfId="112" applyFont="1" applyFill="1" applyBorder="1">
      <alignment/>
      <protection/>
    </xf>
    <xf numFmtId="49" fontId="10" fillId="17" borderId="12" xfId="112" applyNumberFormat="1" applyFont="1" applyFill="1" applyBorder="1">
      <alignment/>
      <protection/>
    </xf>
    <xf numFmtId="49" fontId="10" fillId="17" borderId="12" xfId="112" applyNumberFormat="1" applyFont="1" applyFill="1" applyBorder="1" applyAlignment="1">
      <alignment horizontal="left"/>
      <protection/>
    </xf>
    <xf numFmtId="49" fontId="10" fillId="19" borderId="12" xfId="112" applyNumberFormat="1" applyFont="1" applyFill="1" applyBorder="1">
      <alignment/>
      <protection/>
    </xf>
    <xf numFmtId="49" fontId="10" fillId="17" borderId="12" xfId="112" applyNumberFormat="1" applyFont="1" applyFill="1" applyBorder="1" applyAlignment="1">
      <alignment horizontal="left" wrapText="1"/>
      <protection/>
    </xf>
    <xf numFmtId="167" fontId="0" fillId="17" borderId="12" xfId="112" applyNumberFormat="1" applyFont="1" applyFill="1" applyBorder="1" applyAlignment="1">
      <alignment horizontal="left"/>
      <protection/>
    </xf>
    <xf numFmtId="0" fontId="2" fillId="5" borderId="0" xfId="112" applyFont="1">
      <alignment/>
      <protection/>
    </xf>
    <xf numFmtId="0" fontId="39" fillId="5" borderId="0" xfId="112" applyFont="1">
      <alignment/>
      <protection/>
    </xf>
    <xf numFmtId="167" fontId="10" fillId="17" borderId="21" xfId="73" applyNumberFormat="1" applyFont="1" applyFill="1" applyBorder="1" applyAlignment="1">
      <alignment horizontal="center" vertical="center"/>
    </xf>
    <xf numFmtId="0" fontId="3" fillId="5" borderId="0" xfId="112" applyFont="1">
      <alignment/>
      <protection/>
    </xf>
    <xf numFmtId="39" fontId="0" fillId="5" borderId="0" xfId="112" applyNumberFormat="1" applyFont="1">
      <alignment/>
      <protection/>
    </xf>
    <xf numFmtId="0" fontId="5" fillId="17" borderId="22" xfId="112" applyFont="1" applyFill="1" applyBorder="1" applyAlignment="1">
      <alignment horizontal="left" indent="1"/>
      <protection/>
    </xf>
    <xf numFmtId="0" fontId="0" fillId="17" borderId="23" xfId="112" applyFont="1" applyFill="1" applyBorder="1" applyAlignment="1">
      <alignment/>
      <protection/>
    </xf>
    <xf numFmtId="0" fontId="0" fillId="17" borderId="23" xfId="112" applyFont="1" applyFill="1" applyBorder="1">
      <alignment/>
      <protection/>
    </xf>
    <xf numFmtId="0" fontId="0" fillId="17" borderId="24" xfId="112" applyFont="1" applyFill="1" applyBorder="1">
      <alignment/>
      <protection/>
    </xf>
    <xf numFmtId="0" fontId="4" fillId="17" borderId="10" xfId="112" applyFont="1" applyFill="1" applyBorder="1" applyAlignment="1">
      <alignment horizontal="left" indent="1"/>
      <protection/>
    </xf>
    <xf numFmtId="0" fontId="10" fillId="17" borderId="0" xfId="112" applyFont="1" applyFill="1" applyBorder="1" applyAlignment="1">
      <alignment horizontal="right" indent="1"/>
      <protection/>
    </xf>
    <xf numFmtId="0" fontId="10" fillId="17" borderId="11" xfId="112" applyFont="1" applyFill="1" applyBorder="1" applyAlignment="1" applyProtection="1">
      <alignment/>
      <protection locked="0"/>
    </xf>
    <xf numFmtId="0" fontId="10" fillId="17" borderId="0" xfId="112" applyFont="1" applyFill="1" applyBorder="1">
      <alignment/>
      <protection/>
    </xf>
    <xf numFmtId="0" fontId="0" fillId="4" borderId="25" xfId="112" applyFont="1" applyFill="1" applyBorder="1" applyAlignment="1" applyProtection="1">
      <alignment horizontal="left"/>
      <protection locked="0"/>
    </xf>
    <xf numFmtId="0" fontId="0" fillId="17" borderId="0" xfId="112" applyFont="1" applyFill="1" applyBorder="1">
      <alignment/>
      <protection/>
    </xf>
    <xf numFmtId="0" fontId="0" fillId="17" borderId="11" xfId="112" applyFont="1" applyFill="1" applyBorder="1" applyProtection="1">
      <alignment/>
      <protection locked="0"/>
    </xf>
    <xf numFmtId="0" fontId="0" fillId="17" borderId="11" xfId="112" applyFont="1" applyFill="1" applyBorder="1">
      <alignment/>
      <protection/>
    </xf>
    <xf numFmtId="0" fontId="0" fillId="17" borderId="11" xfId="112" applyFont="1" applyFill="1" applyBorder="1" applyAlignment="1" applyProtection="1">
      <alignment/>
      <protection locked="0"/>
    </xf>
    <xf numFmtId="0" fontId="5" fillId="17" borderId="10" xfId="112" applyFont="1" applyFill="1" applyBorder="1" applyAlignment="1">
      <alignment horizontal="left" indent="1"/>
      <protection/>
    </xf>
    <xf numFmtId="0" fontId="5" fillId="17" borderId="18" xfId="112" applyFont="1" applyFill="1" applyBorder="1" applyAlignment="1">
      <alignment horizontal="left" indent="1"/>
      <protection/>
    </xf>
    <xf numFmtId="0" fontId="0" fillId="17" borderId="19" xfId="112" applyFont="1" applyFill="1" applyBorder="1" applyAlignment="1">
      <alignment/>
      <protection/>
    </xf>
    <xf numFmtId="0" fontId="0" fillId="17" borderId="19" xfId="112" applyFont="1" applyFill="1" applyBorder="1">
      <alignment/>
      <protection/>
    </xf>
    <xf numFmtId="0" fontId="0" fillId="17" borderId="20" xfId="112" applyFont="1" applyFill="1" applyBorder="1">
      <alignment/>
      <protection/>
    </xf>
    <xf numFmtId="0" fontId="0" fillId="5" borderId="0" xfId="115">
      <alignment/>
      <protection/>
    </xf>
    <xf numFmtId="0" fontId="1" fillId="5" borderId="0" xfId="115" applyFont="1" applyAlignment="1">
      <alignment/>
      <protection/>
    </xf>
    <xf numFmtId="49" fontId="0" fillId="5" borderId="0" xfId="115" applyNumberFormat="1" applyFont="1">
      <alignment/>
      <protection/>
    </xf>
    <xf numFmtId="164" fontId="0" fillId="5" borderId="0" xfId="115" applyNumberFormat="1" applyFont="1" applyBorder="1">
      <alignment/>
      <protection/>
    </xf>
    <xf numFmtId="167" fontId="3" fillId="5" borderId="0" xfId="115" applyNumberFormat="1" applyFont="1" applyBorder="1" applyAlignment="1">
      <alignment horizontal="left"/>
      <protection/>
    </xf>
    <xf numFmtId="49" fontId="36" fillId="17" borderId="12" xfId="115" applyNumberFormat="1" applyFont="1" applyFill="1" applyBorder="1" applyAlignment="1">
      <alignment horizontal="center" vertical="center" wrapText="1"/>
      <protection/>
    </xf>
    <xf numFmtId="164" fontId="36" fillId="17" borderId="12" xfId="115" applyNumberFormat="1" applyFont="1" applyFill="1" applyBorder="1" applyAlignment="1">
      <alignment horizontal="center" vertical="center" wrapText="1"/>
      <protection/>
    </xf>
    <xf numFmtId="49" fontId="36" fillId="17" borderId="12" xfId="115" applyNumberFormat="1" applyFont="1" applyFill="1" applyBorder="1" applyAlignment="1">
      <alignment horizontal="center"/>
      <protection/>
    </xf>
    <xf numFmtId="2" fontId="10" fillId="17" borderId="12" xfId="73" applyNumberFormat="1" applyFont="1" applyFill="1" applyBorder="1" applyAlignment="1">
      <alignment horizontal="center" wrapText="1"/>
    </xf>
    <xf numFmtId="171" fontId="0" fillId="4" borderId="12" xfId="115" applyNumberFormat="1" applyFont="1" applyFill="1" applyBorder="1">
      <alignment/>
      <protection/>
    </xf>
    <xf numFmtId="171" fontId="0" fillId="4" borderId="12" xfId="115" applyNumberFormat="1" applyFont="1" applyFill="1" applyBorder="1" applyAlignment="1">
      <alignment horizontal="right"/>
      <protection/>
    </xf>
    <xf numFmtId="171" fontId="0" fillId="4" borderId="12" xfId="115" applyNumberFormat="1" applyFont="1" applyFill="1" applyBorder="1" applyAlignment="1">
      <alignment horizontal="right" wrapText="1"/>
      <protection/>
    </xf>
    <xf numFmtId="49" fontId="2" fillId="7" borderId="12" xfId="115" applyNumberFormat="1" applyFont="1" applyFill="1" applyBorder="1" applyAlignment="1">
      <alignment horizontal="right"/>
      <protection/>
    </xf>
    <xf numFmtId="0" fontId="1" fillId="0" borderId="0" xfId="0" applyFont="1" applyAlignment="1">
      <alignment/>
    </xf>
    <xf numFmtId="0" fontId="3" fillId="0" borderId="0" xfId="0" applyFont="1" applyAlignment="1">
      <alignment/>
    </xf>
    <xf numFmtId="168" fontId="36" fillId="17" borderId="12" xfId="117" applyNumberFormat="1" applyFont="1" applyFill="1" applyBorder="1" applyAlignment="1">
      <alignment horizontal="center" vertical="center" wrapText="1"/>
      <protection/>
    </xf>
    <xf numFmtId="49" fontId="36" fillId="17" borderId="12" xfId="117" applyNumberFormat="1" applyFont="1" applyFill="1" applyBorder="1" applyAlignment="1">
      <alignment horizontal="center" vertical="center" wrapText="1"/>
      <protection/>
    </xf>
    <xf numFmtId="167" fontId="5" fillId="17" borderId="12" xfId="117" applyNumberFormat="1" applyFont="1" applyFill="1" applyBorder="1" applyAlignment="1">
      <alignment horizontal="left"/>
      <protection/>
    </xf>
    <xf numFmtId="168" fontId="10" fillId="17" borderId="12" xfId="0" applyNumberFormat="1" applyFont="1" applyFill="1" applyBorder="1" applyAlignment="1">
      <alignment horizontal="left" vertical="center" wrapText="1"/>
    </xf>
    <xf numFmtId="167" fontId="0" fillId="4" borderId="12" xfId="117" applyNumberFormat="1" applyFont="1" applyFill="1" applyBorder="1" applyAlignment="1">
      <alignment horizontal="right"/>
      <protection/>
    </xf>
    <xf numFmtId="168" fontId="10" fillId="19" borderId="0" xfId="0" applyNumberFormat="1" applyFont="1" applyFill="1" applyBorder="1" applyAlignment="1">
      <alignment horizontal="left" vertical="center" wrapText="1"/>
    </xf>
    <xf numFmtId="167" fontId="0" fillId="7" borderId="12" xfId="117" applyNumberFormat="1" applyFont="1" applyFill="1" applyBorder="1" applyAlignment="1">
      <alignment horizontal="right"/>
      <protection/>
    </xf>
    <xf numFmtId="0" fontId="36" fillId="7" borderId="13" xfId="115" applyFont="1" applyFill="1" applyBorder="1" applyAlignment="1">
      <alignment horizontal="right"/>
      <protection/>
    </xf>
    <xf numFmtId="167" fontId="2" fillId="7" borderId="12" xfId="117" applyNumberFormat="1" applyFont="1" applyFill="1" applyBorder="1" applyAlignment="1">
      <alignment horizontal="right"/>
      <protection/>
    </xf>
    <xf numFmtId="167" fontId="0" fillId="4" borderId="26" xfId="112" applyNumberFormat="1" applyFont="1" applyFill="1" applyBorder="1" applyAlignment="1">
      <alignment horizontal="center"/>
      <protection/>
    </xf>
    <xf numFmtId="49" fontId="36" fillId="17" borderId="27" xfId="112" applyNumberFormat="1" applyFont="1" applyFill="1" applyBorder="1" applyAlignment="1">
      <alignment horizontal="center" vertical="center" wrapText="1"/>
      <protection/>
    </xf>
    <xf numFmtId="168" fontId="10" fillId="17" borderId="12" xfId="112" applyNumberFormat="1" applyFont="1" applyFill="1" applyBorder="1" applyAlignment="1" quotePrefix="1">
      <alignment vertical="center" wrapText="1"/>
      <protection/>
    </xf>
    <xf numFmtId="168" fontId="10" fillId="17" borderId="12" xfId="112" applyNumberFormat="1" applyFont="1" applyFill="1" applyBorder="1" applyAlignment="1" quotePrefix="1">
      <alignment horizontal="left" vertical="center" wrapText="1"/>
      <protection/>
    </xf>
    <xf numFmtId="0" fontId="36" fillId="17" borderId="12" xfId="112" applyFont="1" applyFill="1" applyBorder="1">
      <alignment/>
      <protection/>
    </xf>
    <xf numFmtId="49" fontId="36" fillId="17" borderId="12" xfId="112" applyNumberFormat="1" applyFont="1" applyFill="1" applyBorder="1" applyAlignment="1">
      <alignment horizontal="left"/>
      <protection/>
    </xf>
    <xf numFmtId="49" fontId="36" fillId="17" borderId="21" xfId="115" applyNumberFormat="1" applyFont="1" applyFill="1" applyBorder="1" applyAlignment="1">
      <alignment horizontal="center"/>
      <protection/>
    </xf>
    <xf numFmtId="0" fontId="0" fillId="20" borderId="0" xfId="112" applyFont="1" applyFill="1">
      <alignment/>
      <protection/>
    </xf>
    <xf numFmtId="49" fontId="36" fillId="17" borderId="12" xfId="117"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8" xfId="117" applyNumberFormat="1" applyFont="1" applyFill="1" applyBorder="1" applyAlignment="1">
      <alignment horizontal="center" vertical="center" wrapText="1"/>
      <protection/>
    </xf>
    <xf numFmtId="0" fontId="0" fillId="20" borderId="0" xfId="0" applyFont="1" applyFill="1" applyAlignment="1">
      <alignment/>
    </xf>
    <xf numFmtId="43" fontId="0" fillId="4" borderId="12" xfId="73" applyFont="1" applyFill="1" applyBorder="1" applyAlignment="1">
      <alignment horizontal="right"/>
    </xf>
    <xf numFmtId="43" fontId="2" fillId="7" borderId="12" xfId="73" applyFont="1" applyFill="1" applyBorder="1" applyAlignment="1">
      <alignment horizontal="right"/>
    </xf>
    <xf numFmtId="43" fontId="0" fillId="7" borderId="12" xfId="73" applyFont="1" applyFill="1" applyBorder="1" applyAlignment="1">
      <alignment horizontal="right"/>
    </xf>
    <xf numFmtId="167" fontId="0" fillId="4" borderId="26" xfId="112" applyNumberFormat="1" applyFont="1" applyFill="1" applyBorder="1" applyAlignment="1">
      <alignment horizontal="right"/>
      <protection/>
    </xf>
    <xf numFmtId="0" fontId="54" fillId="5" borderId="0" xfId="110" applyFont="1">
      <alignment/>
      <protection/>
    </xf>
    <xf numFmtId="0" fontId="40" fillId="0" borderId="0" xfId="0" applyNumberFormat="1" applyFont="1" applyFill="1" applyAlignment="1" applyProtection="1">
      <alignment horizontal="center" wrapText="1"/>
      <protection locked="0"/>
    </xf>
    <xf numFmtId="0" fontId="40" fillId="21" borderId="0" xfId="0" applyNumberFormat="1" applyFont="1" applyFill="1" applyAlignment="1" applyProtection="1">
      <alignment/>
      <protection locked="0"/>
    </xf>
    <xf numFmtId="0" fontId="40" fillId="22" borderId="0" xfId="0" applyNumberFormat="1" applyFont="1" applyFill="1" applyAlignment="1" applyProtection="1">
      <alignment/>
      <protection locked="0"/>
    </xf>
    <xf numFmtId="49" fontId="36" fillId="17" borderId="12" xfId="115" applyNumberFormat="1" applyFont="1" applyFill="1" applyBorder="1" applyAlignment="1">
      <alignment horizontal="left" vertical="center" wrapText="1"/>
      <protection/>
    </xf>
    <xf numFmtId="49" fontId="10" fillId="17" borderId="12" xfId="115" applyNumberFormat="1" applyFont="1" applyFill="1" applyBorder="1" applyAlignment="1">
      <alignment horizontal="left" vertical="center" wrapText="1"/>
      <protection/>
    </xf>
    <xf numFmtId="49" fontId="10" fillId="17" borderId="12" xfId="117" applyNumberFormat="1" applyFont="1" applyFill="1" applyBorder="1" applyAlignment="1">
      <alignment horizontal="left" vertical="center" wrapText="1"/>
      <protection/>
    </xf>
    <xf numFmtId="49" fontId="10" fillId="17" borderId="21" xfId="115" applyNumberFormat="1" applyFont="1" applyFill="1" applyBorder="1" applyAlignment="1">
      <alignment horizontal="center"/>
      <protection/>
    </xf>
    <xf numFmtId="168" fontId="36" fillId="17" borderId="12" xfId="113" applyNumberFormat="1" applyFont="1" applyFill="1" applyBorder="1" applyAlignment="1" quotePrefix="1">
      <alignment horizontal="center" vertical="center" wrapText="1"/>
      <protection/>
    </xf>
    <xf numFmtId="167" fontId="5" fillId="17" borderId="12" xfId="113" applyNumberFormat="1" applyFont="1" applyFill="1" applyBorder="1" applyAlignment="1">
      <alignment horizontal="left"/>
      <protection/>
    </xf>
    <xf numFmtId="2" fontId="36" fillId="17" borderId="29" xfId="113" applyNumberFormat="1" applyFont="1" applyFill="1" applyBorder="1" applyAlignment="1">
      <alignment horizontal="center" vertical="center" wrapText="1"/>
      <protection/>
    </xf>
    <xf numFmtId="41" fontId="4" fillId="17" borderId="12" xfId="113" applyNumberFormat="1" applyFont="1" applyFill="1" applyBorder="1">
      <alignment/>
      <protection/>
    </xf>
    <xf numFmtId="41" fontId="10" fillId="17" borderId="13" xfId="113" applyNumberFormat="1" applyFont="1" applyFill="1" applyBorder="1" applyAlignment="1">
      <alignment/>
      <protection/>
    </xf>
    <xf numFmtId="41" fontId="10" fillId="17" borderId="13" xfId="113" applyNumberFormat="1" applyFont="1" applyFill="1" applyBorder="1">
      <alignment/>
      <protection/>
    </xf>
    <xf numFmtId="41" fontId="10" fillId="19" borderId="12" xfId="113" applyNumberFormat="1" applyFont="1" applyFill="1" applyBorder="1">
      <alignment/>
      <protection/>
    </xf>
    <xf numFmtId="41" fontId="4" fillId="17" borderId="13" xfId="113"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3" borderId="0" xfId="0" applyNumberFormat="1" applyFont="1" applyFill="1" applyAlignment="1">
      <alignment/>
    </xf>
    <xf numFmtId="0" fontId="55" fillId="23" borderId="0" xfId="0" applyNumberFormat="1" applyFont="1" applyFill="1" applyAlignment="1">
      <alignment/>
    </xf>
    <xf numFmtId="167" fontId="0" fillId="4" borderId="28" xfId="117" applyNumberFormat="1" applyFont="1" applyFill="1" applyBorder="1" applyAlignment="1">
      <alignment vertical="top"/>
      <protection/>
    </xf>
    <xf numFmtId="43" fontId="38" fillId="7" borderId="12" xfId="73" applyFont="1" applyFill="1" applyBorder="1" applyAlignment="1">
      <alignment/>
    </xf>
    <xf numFmtId="49" fontId="10" fillId="17" borderId="12" xfId="116" applyNumberFormat="1" applyFont="1" applyFill="1" applyBorder="1" applyAlignment="1">
      <alignment horizontal="left" vertical="center" wrapText="1"/>
      <protection/>
    </xf>
    <xf numFmtId="43" fontId="36" fillId="17" borderId="12" xfId="73" applyFont="1" applyFill="1" applyBorder="1" applyAlignment="1">
      <alignment horizontal="center" vertical="center" wrapText="1"/>
    </xf>
    <xf numFmtId="43" fontId="37" fillId="7" borderId="12" xfId="73" applyFont="1" applyFill="1" applyBorder="1" applyAlignment="1">
      <alignment/>
    </xf>
    <xf numFmtId="43" fontId="10" fillId="17" borderId="12" xfId="73" applyFont="1" applyFill="1" applyBorder="1" applyAlignment="1">
      <alignment horizontal="center"/>
    </xf>
    <xf numFmtId="43" fontId="0" fillId="17" borderId="12" xfId="73" applyFont="1" applyFill="1" applyBorder="1" applyAlignment="1">
      <alignment/>
    </xf>
    <xf numFmtId="43" fontId="0" fillId="24" borderId="12" xfId="73" applyFont="1" applyFill="1" applyBorder="1" applyAlignment="1">
      <alignment horizontal="right"/>
    </xf>
    <xf numFmtId="49" fontId="36" fillId="17" borderId="0" xfId="117" applyNumberFormat="1" applyFont="1" applyFill="1" applyBorder="1" applyAlignment="1">
      <alignment horizontal="center" vertical="center" wrapText="1"/>
      <protection/>
    </xf>
    <xf numFmtId="0" fontId="56" fillId="25" borderId="15" xfId="108" applyFont="1" applyFill="1" applyBorder="1">
      <alignment/>
      <protection/>
    </xf>
    <xf numFmtId="0" fontId="56" fillId="25" borderId="16" xfId="108" applyFont="1" applyFill="1" applyBorder="1">
      <alignment/>
      <protection/>
    </xf>
    <xf numFmtId="0" fontId="56" fillId="25" borderId="17" xfId="108" applyFont="1" applyFill="1" applyBorder="1">
      <alignment/>
      <protection/>
    </xf>
    <xf numFmtId="0" fontId="56" fillId="25" borderId="30" xfId="108" applyFont="1" applyFill="1" applyBorder="1">
      <alignment/>
      <protection/>
    </xf>
    <xf numFmtId="0" fontId="57" fillId="25" borderId="0" xfId="108" applyFont="1" applyFill="1" applyBorder="1" applyAlignment="1">
      <alignment horizontal="center" vertical="center"/>
      <protection/>
    </xf>
    <xf numFmtId="0" fontId="56" fillId="25" borderId="0" xfId="108" applyFont="1" applyFill="1" applyBorder="1" applyAlignment="1">
      <alignment horizontal="center" vertical="center"/>
      <protection/>
    </xf>
    <xf numFmtId="0" fontId="56" fillId="25" borderId="31" xfId="108" applyFont="1" applyFill="1" applyBorder="1" applyAlignment="1">
      <alignment vertical="center"/>
      <protection/>
    </xf>
    <xf numFmtId="0" fontId="56" fillId="25" borderId="0" xfId="108" applyFont="1" applyFill="1" applyBorder="1">
      <alignment/>
      <protection/>
    </xf>
    <xf numFmtId="0" fontId="58" fillId="25" borderId="0" xfId="108" applyFont="1" applyFill="1" applyBorder="1">
      <alignment/>
      <protection/>
    </xf>
    <xf numFmtId="0" fontId="59" fillId="25" borderId="0" xfId="88" applyFont="1" applyFill="1" applyBorder="1" applyAlignment="1" applyProtection="1">
      <alignment/>
      <protection/>
    </xf>
    <xf numFmtId="0" fontId="11" fillId="5" borderId="0" xfId="108" applyFont="1" applyBorder="1" applyAlignment="1">
      <alignment vertical="center"/>
      <protection/>
    </xf>
    <xf numFmtId="0" fontId="0" fillId="5" borderId="0" xfId="108" applyFill="1" applyBorder="1">
      <alignment/>
      <protection/>
    </xf>
    <xf numFmtId="0" fontId="0" fillId="5" borderId="0" xfId="110" applyFont="1">
      <alignment/>
      <protection/>
    </xf>
    <xf numFmtId="0" fontId="0" fillId="4" borderId="26" xfId="112" applyNumberFormat="1" applyFont="1" applyFill="1" applyBorder="1" applyAlignment="1">
      <alignment horizontal="center"/>
      <protection/>
    </xf>
    <xf numFmtId="0" fontId="42" fillId="24" borderId="0" xfId="112" applyFont="1" applyFill="1">
      <alignment/>
      <protection/>
    </xf>
    <xf numFmtId="0" fontId="43" fillId="24" borderId="0" xfId="112" applyFont="1" applyFill="1">
      <alignment/>
      <protection/>
    </xf>
    <xf numFmtId="14" fontId="42" fillId="24" borderId="0" xfId="112" applyNumberFormat="1" applyFont="1" applyFill="1">
      <alignment/>
      <protection/>
    </xf>
    <xf numFmtId="14" fontId="42" fillId="24" borderId="0" xfId="112" applyNumberFormat="1" applyFont="1" applyFill="1" applyAlignment="1">
      <alignment horizontal="left"/>
      <protection/>
    </xf>
    <xf numFmtId="168" fontId="44" fillId="17" borderId="12" xfId="112" applyNumberFormat="1" applyFont="1" applyFill="1" applyBorder="1" applyAlignment="1" quotePrefix="1">
      <alignment horizontal="left" vertical="center" wrapText="1"/>
      <protection/>
    </xf>
    <xf numFmtId="0" fontId="43" fillId="24" borderId="12" xfId="112" applyFont="1" applyFill="1" applyBorder="1">
      <alignment/>
      <protection/>
    </xf>
    <xf numFmtId="167" fontId="0" fillId="4" borderId="12" xfId="112" applyNumberFormat="1" applyFont="1" applyFill="1" applyBorder="1" applyAlignment="1">
      <alignment horizontal="left"/>
      <protection/>
    </xf>
    <xf numFmtId="168" fontId="10" fillId="17" borderId="12" xfId="112" applyNumberFormat="1" applyFont="1" applyFill="1" applyBorder="1" applyAlignment="1" quotePrefix="1">
      <alignment horizontal="right" vertical="center" wrapText="1"/>
      <protection/>
    </xf>
    <xf numFmtId="10" fontId="0" fillId="4" borderId="12" xfId="115" applyNumberFormat="1" applyFont="1" applyFill="1" applyBorder="1" applyAlignment="1">
      <alignment horizontal="right"/>
      <protection/>
    </xf>
    <xf numFmtId="1" fontId="0" fillId="7" borderId="12" xfId="73" applyNumberFormat="1" applyFont="1" applyFill="1" applyBorder="1" applyAlignment="1">
      <alignment horizontal="right"/>
    </xf>
    <xf numFmtId="164" fontId="36" fillId="17" borderId="12" xfId="115"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2" xfId="115" applyNumberFormat="1" applyFont="1" applyFill="1" applyBorder="1">
      <alignment/>
      <protection/>
    </xf>
    <xf numFmtId="171" fontId="0" fillId="4" borderId="12" xfId="115" applyNumberFormat="1" applyFont="1" applyFill="1" applyBorder="1" applyAlignment="1">
      <alignment/>
      <protection/>
    </xf>
    <xf numFmtId="49" fontId="36" fillId="17" borderId="12" xfId="115" applyNumberFormat="1" applyFont="1" applyFill="1" applyBorder="1" applyAlignment="1">
      <alignment horizontal="right" vertical="center" wrapText="1"/>
      <protection/>
    </xf>
    <xf numFmtId="10" fontId="0" fillId="4" borderId="12" xfId="115" applyNumberFormat="1" applyFont="1" applyFill="1" applyBorder="1" applyAlignment="1">
      <alignment/>
      <protection/>
    </xf>
    <xf numFmtId="0" fontId="0" fillId="5" borderId="0" xfId="115" applyFont="1">
      <alignment/>
      <protection/>
    </xf>
    <xf numFmtId="0" fontId="0" fillId="4" borderId="12" xfId="73" applyNumberFormat="1" applyFont="1" applyFill="1" applyBorder="1" applyAlignment="1">
      <alignment/>
    </xf>
    <xf numFmtId="0" fontId="10" fillId="17" borderId="12" xfId="113" applyNumberFormat="1" applyFont="1" applyFill="1" applyBorder="1" applyAlignment="1">
      <alignment horizontal="left"/>
      <protection/>
    </xf>
    <xf numFmtId="0" fontId="0" fillId="17" borderId="12" xfId="113" applyNumberFormat="1" applyFont="1" applyFill="1" applyBorder="1" applyAlignment="1">
      <alignment horizontal="left"/>
      <protection/>
    </xf>
    <xf numFmtId="167" fontId="0" fillId="4" borderId="12" xfId="112" applyNumberFormat="1" applyFont="1" applyFill="1" applyBorder="1" applyAlignment="1">
      <alignment horizontal="right"/>
      <protection/>
    </xf>
    <xf numFmtId="43" fontId="40" fillId="24" borderId="0" xfId="73" applyFont="1" applyFill="1" applyAlignment="1" applyProtection="1">
      <alignment horizontal="right"/>
      <protection locked="0"/>
    </xf>
    <xf numFmtId="49" fontId="36" fillId="17" borderId="12" xfId="115" applyNumberFormat="1" applyFont="1" applyFill="1" applyBorder="1" applyAlignment="1">
      <alignment horizontal="left" wrapText="1"/>
      <protection/>
    </xf>
    <xf numFmtId="167" fontId="60" fillId="17" borderId="12" xfId="117"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4" fontId="42" fillId="24" borderId="0" xfId="112" applyNumberFormat="1" applyFont="1" applyFill="1" applyAlignment="1">
      <alignment vertical="center"/>
      <protection/>
    </xf>
    <xf numFmtId="14" fontId="42" fillId="24" borderId="0" xfId="112" applyNumberFormat="1" applyFont="1" applyFill="1" applyAlignment="1">
      <alignment horizontal="left" vertical="center"/>
      <protection/>
    </xf>
    <xf numFmtId="171" fontId="0" fillId="24" borderId="12" xfId="115" applyNumberFormat="1" applyFont="1" applyFill="1" applyBorder="1">
      <alignment/>
      <protection/>
    </xf>
    <xf numFmtId="0" fontId="0" fillId="20" borderId="0" xfId="114" applyFont="1" applyFill="1" applyBorder="1" applyAlignment="1">
      <alignment vertical="center"/>
      <protection/>
    </xf>
    <xf numFmtId="14" fontId="0" fillId="4" borderId="26" xfId="112" applyNumberFormat="1" applyFont="1" applyFill="1" applyBorder="1" applyAlignment="1">
      <alignment horizontal="center"/>
      <protection/>
    </xf>
    <xf numFmtId="49" fontId="10" fillId="17" borderId="12" xfId="112" applyNumberFormat="1" applyFont="1" applyFill="1" applyBorder="1" applyAlignment="1">
      <alignment wrapText="1"/>
      <protection/>
    </xf>
    <xf numFmtId="171" fontId="0" fillId="21" borderId="12" xfId="115" applyNumberFormat="1" applyFont="1" applyFill="1" applyBorder="1" applyAlignment="1">
      <alignment/>
      <protection/>
    </xf>
    <xf numFmtId="0" fontId="0" fillId="0" borderId="0" xfId="0" applyAlignment="1">
      <alignment horizontal="center"/>
    </xf>
    <xf numFmtId="0" fontId="0" fillId="26" borderId="0" xfId="0" applyFill="1" applyAlignment="1">
      <alignment/>
    </xf>
    <xf numFmtId="0" fontId="0" fillId="26"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167" fontId="2" fillId="4" borderId="12" xfId="117" applyNumberFormat="1" applyFont="1" applyFill="1" applyBorder="1" applyAlignment="1">
      <alignment horizontal="left"/>
      <protection/>
    </xf>
    <xf numFmtId="0" fontId="2" fillId="4" borderId="12" xfId="117" applyNumberFormat="1" applyFont="1" applyFill="1" applyBorder="1" applyAlignment="1">
      <alignment horizontal="right"/>
      <protection/>
    </xf>
    <xf numFmtId="183" fontId="61" fillId="27" borderId="12" xfId="73" applyNumberFormat="1" applyFont="1" applyFill="1" applyBorder="1" applyAlignment="1">
      <alignment vertical="center"/>
    </xf>
    <xf numFmtId="184" fontId="0" fillId="24" borderId="12" xfId="73" applyNumberFormat="1" applyFont="1" applyFill="1" applyBorder="1" applyAlignment="1">
      <alignment horizontal="right"/>
    </xf>
    <xf numFmtId="184" fontId="2" fillId="7" borderId="12" xfId="73" applyNumberFormat="1" applyFont="1" applyFill="1" applyBorder="1" applyAlignment="1">
      <alignment horizontal="right"/>
    </xf>
    <xf numFmtId="167" fontId="62" fillId="4" borderId="12" xfId="117" applyNumberFormat="1" applyFont="1" applyFill="1" applyBorder="1" applyAlignment="1">
      <alignment horizontal="right"/>
      <protection/>
    </xf>
    <xf numFmtId="43" fontId="0" fillId="5" borderId="0" xfId="112" applyNumberFormat="1">
      <alignment/>
      <protection/>
    </xf>
    <xf numFmtId="171" fontId="0" fillId="4" borderId="12" xfId="115" applyNumberFormat="1" applyFont="1" applyFill="1" applyBorder="1" applyAlignment="1">
      <alignment horizontal="left" wrapText="1"/>
      <protection/>
    </xf>
    <xf numFmtId="184" fontId="0" fillId="4" borderId="26" xfId="73" applyNumberFormat="1" applyFont="1" applyFill="1" applyBorder="1" applyAlignment="1">
      <alignment horizontal="center"/>
    </xf>
    <xf numFmtId="183" fontId="61" fillId="27" borderId="12" xfId="75" applyNumberFormat="1" applyFont="1" applyFill="1" applyBorder="1" applyAlignment="1">
      <alignment vertical="center"/>
    </xf>
    <xf numFmtId="183" fontId="63" fillId="28" borderId="12" xfId="75" applyNumberFormat="1" applyFont="1" applyFill="1" applyBorder="1" applyAlignment="1">
      <alignment vertical="center"/>
    </xf>
    <xf numFmtId="164" fontId="2" fillId="7" borderId="12" xfId="73" applyNumberFormat="1" applyFont="1" applyFill="1" applyBorder="1" applyAlignment="1">
      <alignment horizontal="right"/>
    </xf>
    <xf numFmtId="164" fontId="0" fillId="4" borderId="12" xfId="73" applyNumberFormat="1" applyFont="1" applyFill="1" applyBorder="1" applyAlignment="1">
      <alignment/>
    </xf>
    <xf numFmtId="164" fontId="0" fillId="7" borderId="12" xfId="73" applyNumberFormat="1" applyFont="1" applyFill="1" applyBorder="1" applyAlignment="1">
      <alignment/>
    </xf>
    <xf numFmtId="184" fontId="38" fillId="7" borderId="12" xfId="73" applyNumberFormat="1" applyFont="1" applyFill="1" applyBorder="1" applyAlignment="1">
      <alignment/>
    </xf>
    <xf numFmtId="184" fontId="0" fillId="17" borderId="12" xfId="73" applyNumberFormat="1" applyFont="1" applyFill="1" applyBorder="1" applyAlignment="1">
      <alignment/>
    </xf>
    <xf numFmtId="184" fontId="0" fillId="4" borderId="12" xfId="73" applyNumberFormat="1" applyFont="1" applyFill="1" applyBorder="1" applyAlignment="1">
      <alignment/>
    </xf>
    <xf numFmtId="184" fontId="37" fillId="7" borderId="12" xfId="73" applyNumberFormat="1" applyFont="1" applyFill="1" applyBorder="1" applyAlignment="1">
      <alignment/>
    </xf>
    <xf numFmtId="166" fontId="0" fillId="7" borderId="12" xfId="73" applyNumberFormat="1" applyFont="1" applyFill="1" applyBorder="1" applyAlignment="1">
      <alignment horizontal="right"/>
    </xf>
    <xf numFmtId="166" fontId="0" fillId="4" borderId="12" xfId="73" applyNumberFormat="1" applyFont="1" applyFill="1" applyBorder="1" applyAlignment="1">
      <alignment horizontal="right"/>
    </xf>
    <xf numFmtId="184" fontId="0" fillId="4" borderId="12" xfId="73" applyNumberFormat="1" applyFont="1" applyFill="1" applyBorder="1" applyAlignment="1">
      <alignment horizontal="right"/>
    </xf>
    <xf numFmtId="14" fontId="0" fillId="4" borderId="12" xfId="115" applyNumberFormat="1" applyFont="1" applyFill="1" applyBorder="1">
      <alignment/>
      <protection/>
    </xf>
    <xf numFmtId="3" fontId="0" fillId="4" borderId="12" xfId="115" applyNumberFormat="1" applyFont="1" applyFill="1" applyBorder="1">
      <alignment/>
      <protection/>
    </xf>
    <xf numFmtId="184" fontId="0" fillId="21" borderId="12" xfId="73" applyNumberFormat="1" applyFont="1" applyFill="1" applyBorder="1" applyAlignment="1">
      <alignment horizontal="right"/>
    </xf>
    <xf numFmtId="41" fontId="38" fillId="7" borderId="12" xfId="73" applyNumberFormat="1" applyFont="1" applyFill="1" applyBorder="1" applyAlignment="1">
      <alignment/>
    </xf>
    <xf numFmtId="41" fontId="40" fillId="24" borderId="0" xfId="73" applyNumberFormat="1" applyFont="1" applyFill="1" applyAlignment="1" applyProtection="1">
      <alignment horizontal="right"/>
      <protection locked="0"/>
    </xf>
    <xf numFmtId="41" fontId="36" fillId="17" borderId="12" xfId="73" applyNumberFormat="1" applyFont="1" applyFill="1" applyBorder="1" applyAlignment="1">
      <alignment horizontal="center" vertical="center" wrapText="1"/>
    </xf>
    <xf numFmtId="166" fontId="2" fillId="4" borderId="12" xfId="73" applyNumberFormat="1" applyFont="1" applyFill="1" applyBorder="1" applyAlignment="1">
      <alignment horizontal="right"/>
    </xf>
    <xf numFmtId="0" fontId="0" fillId="5" borderId="0" xfId="113">
      <alignment/>
      <protection/>
    </xf>
    <xf numFmtId="184" fontId="0" fillId="5" borderId="0" xfId="75" applyNumberFormat="1" applyFill="1" applyAlignment="1">
      <alignment/>
    </xf>
    <xf numFmtId="184" fontId="0" fillId="5" borderId="0" xfId="73" applyNumberFormat="1" applyFill="1" applyAlignment="1">
      <alignment/>
    </xf>
    <xf numFmtId="184" fontId="0" fillId="4" borderId="12" xfId="73" applyNumberFormat="1" applyFont="1" applyFill="1" applyBorder="1" applyAlignment="1">
      <alignment/>
    </xf>
    <xf numFmtId="184" fontId="38" fillId="7" borderId="12" xfId="75" applyNumberFormat="1" applyFont="1" applyFill="1" applyBorder="1" applyAlignment="1">
      <alignment/>
    </xf>
    <xf numFmtId="41" fontId="37" fillId="7" borderId="12" xfId="75" applyNumberFormat="1" applyFont="1" applyFill="1" applyBorder="1" applyAlignment="1">
      <alignment/>
    </xf>
    <xf numFmtId="167" fontId="0" fillId="4" borderId="13" xfId="113" applyNumberFormat="1" applyFont="1" applyFill="1" applyBorder="1" applyAlignment="1">
      <alignment horizontal="left"/>
      <protection/>
    </xf>
    <xf numFmtId="167" fontId="0" fillId="4" borderId="14" xfId="113" applyNumberFormat="1" applyFont="1" applyFill="1" applyBorder="1" applyAlignment="1">
      <alignment horizontal="left"/>
      <protection/>
    </xf>
    <xf numFmtId="167" fontId="0" fillId="4" borderId="26" xfId="113" applyNumberFormat="1" applyFont="1" applyFill="1" applyBorder="1" applyAlignment="1">
      <alignment horizontal="left"/>
      <protection/>
    </xf>
    <xf numFmtId="185" fontId="0" fillId="24" borderId="26" xfId="73" applyNumberFormat="1" applyFont="1" applyFill="1" applyBorder="1" applyAlignment="1">
      <alignment horizontal="right"/>
    </xf>
    <xf numFmtId="2" fontId="0" fillId="4" borderId="26" xfId="112" applyNumberFormat="1" applyFont="1" applyFill="1" applyBorder="1" applyAlignment="1">
      <alignment horizontal="center"/>
      <protection/>
    </xf>
    <xf numFmtId="0" fontId="2" fillId="0" borderId="0" xfId="0" applyFont="1" applyAlignment="1">
      <alignment/>
    </xf>
    <xf numFmtId="0" fontId="3" fillId="5" borderId="22" xfId="110" applyFont="1" applyBorder="1" applyAlignment="1" applyProtection="1">
      <alignment/>
      <protection locked="0"/>
    </xf>
    <xf numFmtId="0" fontId="0" fillId="5" borderId="23" xfId="110" applyBorder="1" applyAlignment="1">
      <alignment/>
      <protection/>
    </xf>
    <xf numFmtId="0" fontId="0" fillId="5" borderId="24" xfId="110" applyBorder="1" applyAlignment="1">
      <alignment/>
      <protection/>
    </xf>
    <xf numFmtId="164" fontId="2" fillId="7" borderId="18" xfId="65" applyFont="1" applyBorder="1" applyAlignment="1">
      <alignment horizontal="left"/>
      <protection/>
    </xf>
    <xf numFmtId="0" fontId="0" fillId="5" borderId="19" xfId="110" applyBorder="1" applyAlignment="1">
      <alignment/>
      <protection/>
    </xf>
    <xf numFmtId="0" fontId="0" fillId="5" borderId="20" xfId="110" applyBorder="1" applyAlignment="1">
      <alignment/>
      <protection/>
    </xf>
    <xf numFmtId="164" fontId="2" fillId="4" borderId="10" xfId="91" applyFont="1" applyFill="1" applyBorder="1" applyAlignment="1">
      <alignment horizontal="left"/>
      <protection locked="0"/>
    </xf>
    <xf numFmtId="0" fontId="0" fillId="4" borderId="0" xfId="110" applyFill="1" applyBorder="1" applyAlignment="1">
      <alignment/>
      <protection/>
    </xf>
    <xf numFmtId="0" fontId="0" fillId="4" borderId="11" xfId="110" applyFill="1" applyBorder="1" applyAlignment="1">
      <alignment/>
      <protection/>
    </xf>
    <xf numFmtId="0" fontId="10" fillId="17" borderId="0" xfId="112" applyFont="1" applyFill="1" applyBorder="1" applyAlignment="1">
      <alignment horizontal="right" indent="1"/>
      <protection/>
    </xf>
    <xf numFmtId="0" fontId="10" fillId="17" borderId="32" xfId="112" applyFont="1" applyFill="1" applyBorder="1" applyAlignment="1">
      <alignment horizontal="right" indent="1"/>
      <protection/>
    </xf>
    <xf numFmtId="0" fontId="0" fillId="4" borderId="13" xfId="112" applyFont="1" applyFill="1" applyBorder="1" applyAlignment="1" applyProtection="1">
      <alignment horizontal="left"/>
      <protection locked="0"/>
    </xf>
    <xf numFmtId="0" fontId="0" fillId="4" borderId="14" xfId="112" applyFont="1" applyFill="1" applyBorder="1" applyAlignment="1" applyProtection="1">
      <alignment horizontal="left"/>
      <protection locked="0"/>
    </xf>
    <xf numFmtId="0" fontId="0" fillId="4" borderId="26" xfId="112" applyFont="1" applyFill="1" applyBorder="1" applyAlignment="1" applyProtection="1">
      <alignment horizontal="left"/>
      <protection locked="0"/>
    </xf>
    <xf numFmtId="0" fontId="9" fillId="4" borderId="12" xfId="110" applyFont="1" applyFill="1" applyBorder="1" applyAlignment="1">
      <alignment/>
      <protection/>
    </xf>
    <xf numFmtId="0" fontId="0" fillId="4" borderId="12" xfId="110" applyFill="1" applyBorder="1" applyAlignment="1">
      <alignment/>
      <protection/>
    </xf>
    <xf numFmtId="14" fontId="9" fillId="4" borderId="14" xfId="110" applyNumberFormat="1" applyFont="1" applyFill="1" applyBorder="1" applyAlignment="1">
      <alignment/>
      <protection/>
    </xf>
    <xf numFmtId="14" fontId="0" fillId="4" borderId="14" xfId="109" applyNumberFormat="1" applyFill="1" applyBorder="1" applyAlignment="1">
      <alignment/>
      <protection/>
    </xf>
    <xf numFmtId="14" fontId="0" fillId="4" borderId="26" xfId="109" applyNumberFormat="1" applyFill="1" applyBorder="1" applyAlignment="1">
      <alignment/>
      <protection/>
    </xf>
    <xf numFmtId="0" fontId="13" fillId="4" borderId="13" xfId="88" applyFill="1" applyBorder="1" applyAlignment="1" applyProtection="1">
      <alignment horizontal="left"/>
      <protection locked="0"/>
    </xf>
    <xf numFmtId="0" fontId="0" fillId="4" borderId="14" xfId="113" applyFont="1" applyFill="1" applyBorder="1" applyAlignment="1" applyProtection="1">
      <alignment horizontal="left"/>
      <protection locked="0"/>
    </xf>
    <xf numFmtId="0" fontId="0" fillId="4" borderId="26" xfId="113" applyFont="1" applyFill="1" applyBorder="1" applyAlignment="1" applyProtection="1">
      <alignment horizontal="left"/>
      <protection locked="0"/>
    </xf>
    <xf numFmtId="0" fontId="0" fillId="5" borderId="14" xfId="112" applyBorder="1" applyAlignment="1">
      <alignment/>
      <protection/>
    </xf>
    <xf numFmtId="0" fontId="0" fillId="5" borderId="26" xfId="112" applyBorder="1" applyAlignment="1">
      <alignment/>
      <protection/>
    </xf>
    <xf numFmtId="0" fontId="0" fillId="4" borderId="13" xfId="113" applyFont="1" applyFill="1" applyBorder="1" applyAlignment="1" applyProtection="1">
      <alignment horizontal="left"/>
      <protection locked="0"/>
    </xf>
    <xf numFmtId="0" fontId="0" fillId="0" borderId="0" xfId="110" applyFont="1" applyFill="1" applyBorder="1" applyAlignment="1" applyProtection="1">
      <alignment/>
      <protection/>
    </xf>
    <xf numFmtId="0" fontId="0" fillId="5" borderId="0" xfId="110" applyBorder="1" applyAlignment="1">
      <alignment/>
      <protection/>
    </xf>
    <xf numFmtId="0" fontId="9" fillId="0" borderId="0" xfId="110" applyFont="1" applyFill="1" applyAlignment="1">
      <alignment/>
      <protection/>
    </xf>
    <xf numFmtId="0" fontId="0" fillId="0" borderId="0" xfId="109" applyFill="1" applyAlignment="1">
      <alignment/>
      <protection/>
    </xf>
    <xf numFmtId="0" fontId="9" fillId="4" borderId="14" xfId="110" applyFont="1" applyFill="1" applyBorder="1" applyAlignment="1">
      <alignment/>
      <protection/>
    </xf>
    <xf numFmtId="0" fontId="0" fillId="4" borderId="14" xfId="109" applyFill="1" applyBorder="1" applyAlignment="1">
      <alignment/>
      <protection/>
    </xf>
    <xf numFmtId="0" fontId="0" fillId="4" borderId="26" xfId="109" applyFill="1" applyBorder="1" applyAlignment="1">
      <alignment/>
      <protection/>
    </xf>
    <xf numFmtId="0" fontId="15" fillId="18" borderId="0" xfId="108" applyFont="1" applyFill="1" applyBorder="1" applyAlignment="1">
      <alignment horizontal="left" vertical="center"/>
      <protection/>
    </xf>
    <xf numFmtId="0" fontId="3" fillId="0" borderId="0" xfId="114" applyFont="1" applyFill="1" applyBorder="1" applyAlignment="1">
      <alignment horizontal="left" vertical="center"/>
      <protection/>
    </xf>
    <xf numFmtId="2" fontId="36" fillId="17" borderId="13" xfId="112" applyNumberFormat="1" applyFont="1" applyFill="1" applyBorder="1" applyAlignment="1">
      <alignment horizontal="center" vertical="center" wrapText="1"/>
      <protection/>
    </xf>
    <xf numFmtId="2" fontId="36" fillId="17" borderId="14" xfId="112" applyNumberFormat="1" applyFont="1" applyFill="1" applyBorder="1" applyAlignment="1">
      <alignment horizontal="center" vertical="center" wrapText="1"/>
      <protection/>
    </xf>
    <xf numFmtId="2" fontId="36" fillId="17" borderId="26" xfId="112" applyNumberFormat="1" applyFont="1" applyFill="1" applyBorder="1" applyAlignment="1">
      <alignment horizontal="center" vertical="center" wrapText="1"/>
      <protection/>
    </xf>
    <xf numFmtId="0" fontId="1" fillId="0" borderId="0" xfId="112" applyFont="1" applyFill="1" applyAlignment="1">
      <alignment horizontal="left"/>
      <protection/>
    </xf>
    <xf numFmtId="0" fontId="1" fillId="0" borderId="0" xfId="112" applyFont="1" applyFill="1" applyAlignment="1">
      <alignment/>
      <protection/>
    </xf>
    <xf numFmtId="168" fontId="10" fillId="17" borderId="13" xfId="112" applyNumberFormat="1" applyFont="1" applyFill="1" applyBorder="1" applyAlignment="1" quotePrefix="1">
      <alignment horizontal="right" vertical="center" wrapText="1"/>
      <protection/>
    </xf>
    <xf numFmtId="168" fontId="10" fillId="17" borderId="26" xfId="112" applyNumberFormat="1" applyFont="1" applyFill="1" applyBorder="1" applyAlignment="1" quotePrefix="1">
      <alignment horizontal="right" vertical="center" wrapText="1"/>
      <protection/>
    </xf>
    <xf numFmtId="0" fontId="1" fillId="5" borderId="0" xfId="115" applyFont="1" applyAlignment="1">
      <alignment/>
      <protection/>
    </xf>
    <xf numFmtId="0" fontId="1" fillId="5" borderId="0" xfId="112" applyFont="1" applyAlignment="1">
      <alignment/>
      <protection/>
    </xf>
    <xf numFmtId="0" fontId="3" fillId="21" borderId="0" xfId="0" applyFont="1" applyFill="1" applyAlignment="1">
      <alignment horizontal="center" wrapText="1"/>
    </xf>
    <xf numFmtId="0" fontId="36" fillId="19" borderId="14" xfId="115" applyFont="1" applyFill="1" applyBorder="1" applyAlignment="1">
      <alignment horizontal="right"/>
      <protection/>
    </xf>
    <xf numFmtId="0" fontId="36" fillId="19" borderId="26" xfId="115" applyFont="1" applyFill="1" applyBorder="1" applyAlignment="1">
      <alignment horizontal="right"/>
      <protection/>
    </xf>
    <xf numFmtId="49" fontId="36" fillId="17" borderId="28" xfId="117" applyNumberFormat="1" applyFont="1" applyFill="1" applyBorder="1" applyAlignment="1">
      <alignment horizontal="center" vertical="center" wrapText="1"/>
      <protection/>
    </xf>
    <xf numFmtId="49" fontId="36" fillId="17" borderId="0" xfId="117" applyNumberFormat="1" applyFont="1" applyFill="1" applyBorder="1" applyAlignment="1">
      <alignment horizontal="center" vertical="center" wrapText="1"/>
      <protection/>
    </xf>
    <xf numFmtId="0" fontId="64" fillId="29" borderId="0" xfId="0" applyNumberFormat="1" applyFont="1" applyFill="1" applyAlignment="1" applyProtection="1">
      <alignment horizontal="center" vertical="center"/>
      <protection locked="0"/>
    </xf>
    <xf numFmtId="0" fontId="40" fillId="21" borderId="0" xfId="0" applyNumberFormat="1" applyFont="1" applyFill="1" applyAlignment="1" applyProtection="1">
      <alignment horizontal="center"/>
      <protection locked="0"/>
    </xf>
    <xf numFmtId="49" fontId="36" fillId="17" borderId="13" xfId="115" applyNumberFormat="1" applyFont="1" applyFill="1" applyBorder="1" applyAlignment="1">
      <alignment horizontal="center" vertical="center" wrapText="1"/>
      <protection/>
    </xf>
    <xf numFmtId="49" fontId="36" fillId="17" borderId="14" xfId="115" applyNumberFormat="1" applyFont="1" applyFill="1" applyBorder="1" applyAlignment="1">
      <alignment horizontal="center" vertical="center" wrapText="1"/>
      <protection/>
    </xf>
    <xf numFmtId="49" fontId="36" fillId="17" borderId="26" xfId="115" applyNumberFormat="1" applyFont="1" applyFill="1" applyBorder="1" applyAlignment="1">
      <alignment horizontal="center" vertical="center" wrapText="1"/>
      <protection/>
    </xf>
    <xf numFmtId="0" fontId="0" fillId="5" borderId="0" xfId="112" applyAlignment="1">
      <alignment/>
      <protection/>
    </xf>
    <xf numFmtId="0" fontId="64" fillId="30" borderId="0" xfId="0" applyNumberFormat="1" applyFont="1" applyFill="1" applyAlignment="1" applyProtection="1">
      <alignment horizontal="center" vertical="center"/>
      <protection locked="0"/>
    </xf>
    <xf numFmtId="0" fontId="40" fillId="22" borderId="0" xfId="0" applyNumberFormat="1" applyFont="1" applyFill="1" applyAlignment="1" applyProtection="1">
      <alignment horizontal="center"/>
      <protection locked="0"/>
    </xf>
    <xf numFmtId="0" fontId="64" fillId="31" borderId="13" xfId="0" applyNumberFormat="1" applyFont="1" applyFill="1" applyBorder="1" applyAlignment="1" applyProtection="1">
      <alignment horizontal="center" vertical="center"/>
      <protection locked="0"/>
    </xf>
    <xf numFmtId="0" fontId="64" fillId="31" borderId="14" xfId="0" applyNumberFormat="1" applyFont="1" applyFill="1" applyBorder="1" applyAlignment="1" applyProtection="1">
      <alignment horizontal="center" vertical="center"/>
      <protection locked="0"/>
    </xf>
    <xf numFmtId="0" fontId="64" fillId="31" borderId="26" xfId="0" applyNumberFormat="1" applyFont="1" applyFill="1" applyBorder="1" applyAlignment="1" applyProtection="1">
      <alignment horizontal="center" vertical="center"/>
      <protection locked="0"/>
    </xf>
    <xf numFmtId="0" fontId="40" fillId="22" borderId="33" xfId="0" applyNumberFormat="1" applyFont="1" applyFill="1" applyBorder="1" applyAlignment="1" applyProtection="1">
      <alignment horizontal="center"/>
      <protection locked="0"/>
    </xf>
    <xf numFmtId="0" fontId="40" fillId="21" borderId="34" xfId="0" applyNumberFormat="1" applyFont="1" applyFill="1" applyBorder="1" applyAlignment="1" applyProtection="1">
      <alignment horizontal="center"/>
      <protection locked="0"/>
    </xf>
    <xf numFmtId="0" fontId="40" fillId="21" borderId="33" xfId="0" applyNumberFormat="1" applyFont="1" applyFill="1" applyBorder="1" applyAlignment="1" applyProtection="1">
      <alignment horizontal="center"/>
      <protection locked="0"/>
    </xf>
    <xf numFmtId="0" fontId="64" fillId="32" borderId="29" xfId="0" applyNumberFormat="1" applyFont="1" applyFill="1" applyBorder="1" applyAlignment="1" applyProtection="1">
      <alignment horizontal="center" vertical="center"/>
      <protection locked="0"/>
    </xf>
    <xf numFmtId="0" fontId="64" fillId="32" borderId="27" xfId="0" applyNumberFormat="1" applyFont="1" applyFill="1" applyBorder="1" applyAlignment="1" applyProtection="1">
      <alignment horizontal="center" vertical="center"/>
      <protection locked="0"/>
    </xf>
    <xf numFmtId="168" fontId="36" fillId="17" borderId="13" xfId="112" applyNumberFormat="1" applyFont="1" applyFill="1" applyBorder="1" applyAlignment="1" quotePrefix="1">
      <alignment horizontal="left" vertical="center" wrapText="1"/>
      <protection/>
    </xf>
    <xf numFmtId="168" fontId="36" fillId="17" borderId="14" xfId="112" applyNumberFormat="1" applyFont="1" applyFill="1" applyBorder="1" applyAlignment="1" quotePrefix="1">
      <alignment horizontal="left" vertical="center" wrapText="1"/>
      <protection/>
    </xf>
    <xf numFmtId="168" fontId="36" fillId="17" borderId="26" xfId="112" applyNumberFormat="1" applyFont="1" applyFill="1" applyBorder="1" applyAlignment="1" quotePrefix="1">
      <alignment horizontal="left" vertical="center" wrapText="1"/>
      <protection/>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urrency" xfId="78"/>
    <cellStyle name="Currency [0]" xfId="79"/>
    <cellStyle name="Explanatory Text" xfId="80"/>
    <cellStyle name="Followed Hyperlink" xfId="81"/>
    <cellStyle name="Good" xfId="82"/>
    <cellStyle name="Good 2" xfId="83"/>
    <cellStyle name="Heading 1" xfId="84"/>
    <cellStyle name="Heading 2" xfId="85"/>
    <cellStyle name="Heading 3" xfId="86"/>
    <cellStyle name="Heading 4" xfId="87"/>
    <cellStyle name="Hyperlink" xfId="88"/>
    <cellStyle name="Input" xfId="89"/>
    <cellStyle name="Input 2" xfId="90"/>
    <cellStyle name="Input1" xfId="91"/>
    <cellStyle name="Input1 2" xfId="92"/>
    <cellStyle name="Input1 2 2" xfId="93"/>
    <cellStyle name="Input1 3" xfId="94"/>
    <cellStyle name="Input2" xfId="95"/>
    <cellStyle name="Input2 2" xfId="96"/>
    <cellStyle name="Input3" xfId="97"/>
    <cellStyle name="Input3 2" xfId="98"/>
    <cellStyle name="Input3 2 2" xfId="99"/>
    <cellStyle name="Input3 3" xfId="100"/>
    <cellStyle name="Linked Cell" xfId="101"/>
    <cellStyle name="Neutral" xfId="102"/>
    <cellStyle name="Neutral 2" xfId="103"/>
    <cellStyle name="Normal 2" xfId="104"/>
    <cellStyle name="Normal 2 2" xfId="105"/>
    <cellStyle name="Normal 3" xfId="106"/>
    <cellStyle name="Normal 3 2" xfId="107"/>
    <cellStyle name="Normal_2010 06 02 - Urgent RIN for Vic DNSPs revised proposals" xfId="108"/>
    <cellStyle name="Normal_2010 06 22 - AA - Scheme Templates for data collection" xfId="109"/>
    <cellStyle name="Normal_2010 06 22 - IE - Scheme Template for data collection" xfId="110"/>
    <cellStyle name="Normal_Book1" xfId="111"/>
    <cellStyle name="Normal_D11 2371025  Financial information - 2012 Draft RIN - Ausgrid" xfId="112"/>
    <cellStyle name="Normal_D11 2371025  Financial information - 2012 Draft RIN - Ausgrid 2" xfId="113"/>
    <cellStyle name="Normal_D12 1569  Opex, DMIS, EBSS - 2012 draft RIN - Ausgrid" xfId="114"/>
    <cellStyle name="Normal_D12 16703  Overheads, Avoided Cost, ACS, Demand and Revenue - 2012 draft RIN - Ausgrid" xfId="115"/>
    <cellStyle name="Normal_D12 16703  Overheads, Avoided Cost, ACS, Demand and Revenue - 2012 draft RIN - Ausgrid 2" xfId="116"/>
    <cellStyle name="Normal_Sheet1" xfId="117"/>
    <cellStyle name="Note" xfId="118"/>
    <cellStyle name="Note 2" xfId="119"/>
    <cellStyle name="Output" xfId="120"/>
    <cellStyle name="Output 2" xfId="121"/>
    <cellStyle name="Percent" xfId="122"/>
    <cellStyle name="Style 1" xfId="123"/>
    <cellStyle name="Style 1 2" xfId="124"/>
    <cellStyle name="Style 1 2 2" xfId="125"/>
    <cellStyle name="Style 1 3" xfId="126"/>
    <cellStyle name="Title" xfId="127"/>
    <cellStyle name="Total" xfId="128"/>
    <cellStyle name="Warning Text"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 Statement of pipeline assets'!Print_Area" /><Relationship Id="rId14" Type="http://schemas.openxmlformats.org/officeDocument/2006/relationships/hyperlink" Target="#'3.4 Shared supporting assets'!Print_Area" /><Relationship Id="rId15" Type="http://schemas.openxmlformats.org/officeDocument/2006/relationships/hyperlink" Target="#'4 Recovered capital'!Print_Area" /><Relationship Id="rId16" Type="http://schemas.openxmlformats.org/officeDocument/2006/relationships/hyperlink" Target="#'3.3 Depreciation'!Print_Area" /><Relationship Id="rId17" Type="http://schemas.openxmlformats.org/officeDocument/2006/relationships/hyperlink" Target="#'5.1 Exempt WAP services'!Print_Area" /><Relationship Id="rId18" Type="http://schemas.openxmlformats.org/officeDocument/2006/relationships/hyperlink" Target="#'3.2 Pipeline asset impairment'!Print_Area" /><Relationship Id="rId19" Type="http://schemas.openxmlformats.org/officeDocument/2006/relationships/hyperlink" Target="#'4.1 Pipelines capex'!Print_Area" /><Relationship Id="rId20" Type="http://schemas.openxmlformats.org/officeDocument/2006/relationships/hyperlink" Target="#'Amendment record'!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7</xdr:row>
      <xdr:rowOff>171450</xdr:rowOff>
    </xdr:to>
    <xdr:sp>
      <xdr:nvSpPr>
        <xdr:cNvPr id="1" name="AutoShape 15">
          <a:hlinkClick r:id="rId1"/>
        </xdr:cNvPr>
        <xdr:cNvSpPr>
          <a:spLocks/>
        </xdr:cNvSpPr>
      </xdr:nvSpPr>
      <xdr:spPr>
        <a:xfrm>
          <a:off x="771525" y="1152525"/>
          <a:ext cx="2524125" cy="53340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9</xdr:row>
      <xdr:rowOff>19050</xdr:rowOff>
    </xdr:from>
    <xdr:to>
      <xdr:col>4</xdr:col>
      <xdr:colOff>295275</xdr:colOff>
      <xdr:row>12</xdr:row>
      <xdr:rowOff>0</xdr:rowOff>
    </xdr:to>
    <xdr:sp>
      <xdr:nvSpPr>
        <xdr:cNvPr id="2" name="AutoShape 2">
          <a:hlinkClick r:id="rId2"/>
        </xdr:cNvPr>
        <xdr:cNvSpPr>
          <a:spLocks/>
        </xdr:cNvSpPr>
      </xdr:nvSpPr>
      <xdr:spPr>
        <a:xfrm>
          <a:off x="790575" y="1914525"/>
          <a:ext cx="25241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361950</xdr:colOff>
      <xdr:row>17</xdr:row>
      <xdr:rowOff>47625</xdr:rowOff>
    </xdr:from>
    <xdr:to>
      <xdr:col>4</xdr:col>
      <xdr:colOff>285750</xdr:colOff>
      <xdr:row>20</xdr:row>
      <xdr:rowOff>19050</xdr:rowOff>
    </xdr:to>
    <xdr:sp>
      <xdr:nvSpPr>
        <xdr:cNvPr id="3" name="AutoShape 2">
          <a:hlinkClick r:id="rId3"/>
        </xdr:cNvPr>
        <xdr:cNvSpPr>
          <a:spLocks/>
        </xdr:cNvSpPr>
      </xdr:nvSpPr>
      <xdr:spPr>
        <a:xfrm>
          <a:off x="771525" y="3467100"/>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400050</xdr:colOff>
      <xdr:row>29</xdr:row>
      <xdr:rowOff>19050</xdr:rowOff>
    </xdr:from>
    <xdr:to>
      <xdr:col>4</xdr:col>
      <xdr:colOff>685800</xdr:colOff>
      <xdr:row>31</xdr:row>
      <xdr:rowOff>171450</xdr:rowOff>
    </xdr:to>
    <xdr:sp>
      <xdr:nvSpPr>
        <xdr:cNvPr id="4" name="AutoShape 2">
          <a:hlinkClick r:id="rId4"/>
        </xdr:cNvPr>
        <xdr:cNvSpPr>
          <a:spLocks/>
        </xdr:cNvSpPr>
      </xdr:nvSpPr>
      <xdr:spPr>
        <a:xfrm>
          <a:off x="1190625" y="5743575"/>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409575</xdr:colOff>
      <xdr:row>25</xdr:row>
      <xdr:rowOff>38100</xdr:rowOff>
    </xdr:from>
    <xdr:to>
      <xdr:col>4</xdr:col>
      <xdr:colOff>704850</xdr:colOff>
      <xdr:row>28</xdr:row>
      <xdr:rowOff>0</xdr:rowOff>
    </xdr:to>
    <xdr:sp>
      <xdr:nvSpPr>
        <xdr:cNvPr id="5" name="AutoShape 2">
          <a:hlinkClick r:id="rId5"/>
        </xdr:cNvPr>
        <xdr:cNvSpPr>
          <a:spLocks/>
        </xdr:cNvSpPr>
      </xdr:nvSpPr>
      <xdr:spPr>
        <a:xfrm>
          <a:off x="1200150" y="500062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390525</xdr:colOff>
      <xdr:row>13</xdr:row>
      <xdr:rowOff>9525</xdr:rowOff>
    </xdr:from>
    <xdr:to>
      <xdr:col>4</xdr:col>
      <xdr:colOff>685800</xdr:colOff>
      <xdr:row>15</xdr:row>
      <xdr:rowOff>114300</xdr:rowOff>
    </xdr:to>
    <xdr:sp>
      <xdr:nvSpPr>
        <xdr:cNvPr id="6" name="AutoShape 2">
          <a:hlinkClick r:id="rId6"/>
        </xdr:cNvPr>
        <xdr:cNvSpPr>
          <a:spLocks/>
        </xdr:cNvSpPr>
      </xdr:nvSpPr>
      <xdr:spPr>
        <a:xfrm>
          <a:off x="1181100" y="2667000"/>
          <a:ext cx="2524125"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390525</xdr:colOff>
      <xdr:row>33</xdr:row>
      <xdr:rowOff>19050</xdr:rowOff>
    </xdr:from>
    <xdr:to>
      <xdr:col>4</xdr:col>
      <xdr:colOff>685800</xdr:colOff>
      <xdr:row>35</xdr:row>
      <xdr:rowOff>171450</xdr:rowOff>
    </xdr:to>
    <xdr:sp>
      <xdr:nvSpPr>
        <xdr:cNvPr id="7" name="AutoShape 2">
          <a:hlinkClick r:id="rId7"/>
        </xdr:cNvPr>
        <xdr:cNvSpPr>
          <a:spLocks/>
        </xdr:cNvSpPr>
      </xdr:nvSpPr>
      <xdr:spPr>
        <a:xfrm>
          <a:off x="1181100" y="650557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1</xdr:col>
      <xdr:colOff>285750</xdr:colOff>
      <xdr:row>37</xdr:row>
      <xdr:rowOff>19050</xdr:rowOff>
    </xdr:from>
    <xdr:to>
      <xdr:col>4</xdr:col>
      <xdr:colOff>209550</xdr:colOff>
      <xdr:row>39</xdr:row>
      <xdr:rowOff>171450</xdr:rowOff>
    </xdr:to>
    <xdr:sp>
      <xdr:nvSpPr>
        <xdr:cNvPr id="8" name="AutoShape 2">
          <a:hlinkClick r:id="rId8"/>
        </xdr:cNvPr>
        <xdr:cNvSpPr>
          <a:spLocks/>
        </xdr:cNvSpPr>
      </xdr:nvSpPr>
      <xdr:spPr>
        <a:xfrm>
          <a:off x="695325" y="7267575"/>
          <a:ext cx="253365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19050</xdr:colOff>
      <xdr:row>24</xdr:row>
      <xdr:rowOff>171450</xdr:rowOff>
    </xdr:from>
    <xdr:to>
      <xdr:col>8</xdr:col>
      <xdr:colOff>304800</xdr:colOff>
      <xdr:row>27</xdr:row>
      <xdr:rowOff>152400</xdr:rowOff>
    </xdr:to>
    <xdr:sp>
      <xdr:nvSpPr>
        <xdr:cNvPr id="9" name="AutoShape 2">
          <a:hlinkClick r:id="rId9"/>
        </xdr:cNvPr>
        <xdr:cNvSpPr>
          <a:spLocks noChangeAspect="1"/>
        </xdr:cNvSpPr>
      </xdr:nvSpPr>
      <xdr:spPr>
        <a:xfrm>
          <a:off x="4419600" y="4943475"/>
          <a:ext cx="251460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28575</xdr:colOff>
      <xdr:row>32</xdr:row>
      <xdr:rowOff>104775</xdr:rowOff>
    </xdr:from>
    <xdr:to>
      <xdr:col>8</xdr:col>
      <xdr:colOff>323850</xdr:colOff>
      <xdr:row>35</xdr:row>
      <xdr:rowOff>9525</xdr:rowOff>
    </xdr:to>
    <xdr:sp>
      <xdr:nvSpPr>
        <xdr:cNvPr id="10" name="AutoShape 2">
          <a:hlinkClick r:id="rId10"/>
        </xdr:cNvPr>
        <xdr:cNvSpPr>
          <a:spLocks/>
        </xdr:cNvSpPr>
      </xdr:nvSpPr>
      <xdr:spPr>
        <a:xfrm>
          <a:off x="4429125" y="6400800"/>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2</xdr:col>
      <xdr:colOff>466725</xdr:colOff>
      <xdr:row>40</xdr:row>
      <xdr:rowOff>114300</xdr:rowOff>
    </xdr:from>
    <xdr:to>
      <xdr:col>4</xdr:col>
      <xdr:colOff>762000</xdr:colOff>
      <xdr:row>43</xdr:row>
      <xdr:rowOff>47625</xdr:rowOff>
    </xdr:to>
    <xdr:sp>
      <xdr:nvSpPr>
        <xdr:cNvPr id="11" name="AutoShape 2">
          <a:hlinkClick r:id="rId11"/>
        </xdr:cNvPr>
        <xdr:cNvSpPr>
          <a:spLocks/>
        </xdr:cNvSpPr>
      </xdr:nvSpPr>
      <xdr:spPr>
        <a:xfrm>
          <a:off x="1257300" y="79343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428625</xdr:colOff>
      <xdr:row>21</xdr:row>
      <xdr:rowOff>19050</xdr:rowOff>
    </xdr:from>
    <xdr:to>
      <xdr:col>4</xdr:col>
      <xdr:colOff>704850</xdr:colOff>
      <xdr:row>23</xdr:row>
      <xdr:rowOff>171450</xdr:rowOff>
    </xdr:to>
    <xdr:sp>
      <xdr:nvSpPr>
        <xdr:cNvPr id="12" name="AutoShape 2">
          <a:hlinkClick r:id="rId12"/>
        </xdr:cNvPr>
        <xdr:cNvSpPr>
          <a:spLocks/>
        </xdr:cNvSpPr>
      </xdr:nvSpPr>
      <xdr:spPr>
        <a:xfrm>
          <a:off x="1219200" y="4210050"/>
          <a:ext cx="250507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66675</xdr:colOff>
      <xdr:row>5</xdr:row>
      <xdr:rowOff>47625</xdr:rowOff>
    </xdr:from>
    <xdr:to>
      <xdr:col>8</xdr:col>
      <xdr:colOff>361950</xdr:colOff>
      <xdr:row>8</xdr:row>
      <xdr:rowOff>19050</xdr:rowOff>
    </xdr:to>
    <xdr:sp>
      <xdr:nvSpPr>
        <xdr:cNvPr id="13" name="AutoShape 2">
          <a:hlinkClick r:id="rId13"/>
        </xdr:cNvPr>
        <xdr:cNvSpPr>
          <a:spLocks/>
        </xdr:cNvSpPr>
      </xdr:nvSpPr>
      <xdr:spPr>
        <a:xfrm>
          <a:off x="4467225" y="1181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 (continued)</a:t>
          </a:r>
        </a:p>
      </xdr:txBody>
    </xdr:sp>
    <xdr:clientData/>
  </xdr:twoCellAnchor>
  <xdr:twoCellAnchor>
    <xdr:from>
      <xdr:col>6</xdr:col>
      <xdr:colOff>485775</xdr:colOff>
      <xdr:row>12</xdr:row>
      <xdr:rowOff>171450</xdr:rowOff>
    </xdr:from>
    <xdr:to>
      <xdr:col>8</xdr:col>
      <xdr:colOff>762000</xdr:colOff>
      <xdr:row>15</xdr:row>
      <xdr:rowOff>152400</xdr:rowOff>
    </xdr:to>
    <xdr:sp>
      <xdr:nvSpPr>
        <xdr:cNvPr id="14" name="AutoShape 2">
          <a:hlinkClick r:id="rId14"/>
        </xdr:cNvPr>
        <xdr:cNvSpPr>
          <a:spLocks/>
        </xdr:cNvSpPr>
      </xdr:nvSpPr>
      <xdr:spPr>
        <a:xfrm>
          <a:off x="4886325" y="2638425"/>
          <a:ext cx="250507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28575</xdr:colOff>
      <xdr:row>17</xdr:row>
      <xdr:rowOff>76200</xdr:rowOff>
    </xdr:from>
    <xdr:to>
      <xdr:col>8</xdr:col>
      <xdr:colOff>323850</xdr:colOff>
      <xdr:row>20</xdr:row>
      <xdr:rowOff>47625</xdr:rowOff>
    </xdr:to>
    <xdr:sp>
      <xdr:nvSpPr>
        <xdr:cNvPr id="15" name="AutoShape 2">
          <a:hlinkClick r:id="rId15"/>
        </xdr:cNvPr>
        <xdr:cNvSpPr>
          <a:spLocks/>
        </xdr:cNvSpPr>
      </xdr:nvSpPr>
      <xdr:spPr>
        <a:xfrm>
          <a:off x="4429125" y="34956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485775</xdr:colOff>
      <xdr:row>8</xdr:row>
      <xdr:rowOff>142875</xdr:rowOff>
    </xdr:from>
    <xdr:to>
      <xdr:col>8</xdr:col>
      <xdr:colOff>800100</xdr:colOff>
      <xdr:row>11</xdr:row>
      <xdr:rowOff>114300</xdr:rowOff>
    </xdr:to>
    <xdr:sp>
      <xdr:nvSpPr>
        <xdr:cNvPr id="16" name="AutoShape 2">
          <a:hlinkClick r:id="rId16"/>
        </xdr:cNvPr>
        <xdr:cNvSpPr>
          <a:spLocks/>
        </xdr:cNvSpPr>
      </xdr:nvSpPr>
      <xdr:spPr>
        <a:xfrm>
          <a:off x="4886325" y="1847850"/>
          <a:ext cx="254317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a:t>
          </a:r>
        </a:p>
      </xdr:txBody>
    </xdr:sp>
    <xdr:clientData/>
  </xdr:twoCellAnchor>
  <xdr:twoCellAnchor>
    <xdr:from>
      <xdr:col>6</xdr:col>
      <xdr:colOff>447675</xdr:colOff>
      <xdr:row>28</xdr:row>
      <xdr:rowOff>104775</xdr:rowOff>
    </xdr:from>
    <xdr:to>
      <xdr:col>8</xdr:col>
      <xdr:colOff>742950</xdr:colOff>
      <xdr:row>31</xdr:row>
      <xdr:rowOff>57150</xdr:rowOff>
    </xdr:to>
    <xdr:sp>
      <xdr:nvSpPr>
        <xdr:cNvPr id="17" name="AutoShape 2">
          <a:hlinkClick r:id="rId17"/>
        </xdr:cNvPr>
        <xdr:cNvSpPr>
          <a:spLocks/>
        </xdr:cNvSpPr>
      </xdr:nvSpPr>
      <xdr:spPr>
        <a:xfrm>
          <a:off x="4848225" y="5638800"/>
          <a:ext cx="252412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2</xdr:col>
      <xdr:colOff>457200</xdr:colOff>
      <xdr:row>43</xdr:row>
      <xdr:rowOff>152400</xdr:rowOff>
    </xdr:from>
    <xdr:to>
      <xdr:col>4</xdr:col>
      <xdr:colOff>762000</xdr:colOff>
      <xdr:row>46</xdr:row>
      <xdr:rowOff>76200</xdr:rowOff>
    </xdr:to>
    <xdr:sp>
      <xdr:nvSpPr>
        <xdr:cNvPr id="18" name="AutoShape 2">
          <a:hlinkClick r:id="rId18"/>
        </xdr:cNvPr>
        <xdr:cNvSpPr>
          <a:spLocks/>
        </xdr:cNvSpPr>
      </xdr:nvSpPr>
      <xdr:spPr>
        <a:xfrm>
          <a:off x="1247775" y="8543925"/>
          <a:ext cx="2533650"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485775</xdr:colOff>
      <xdr:row>21</xdr:row>
      <xdr:rowOff>57150</xdr:rowOff>
    </xdr:from>
    <xdr:to>
      <xdr:col>8</xdr:col>
      <xdr:colOff>781050</xdr:colOff>
      <xdr:row>24</xdr:row>
      <xdr:rowOff>19050</xdr:rowOff>
    </xdr:to>
    <xdr:sp>
      <xdr:nvSpPr>
        <xdr:cNvPr id="19" name="AutoShape 2">
          <a:hlinkClick r:id="rId19"/>
        </xdr:cNvPr>
        <xdr:cNvSpPr>
          <a:spLocks/>
        </xdr:cNvSpPr>
      </xdr:nvSpPr>
      <xdr:spPr>
        <a:xfrm>
          <a:off x="4886325" y="42481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0</xdr:colOff>
      <xdr:row>37</xdr:row>
      <xdr:rowOff>0</xdr:rowOff>
    </xdr:from>
    <xdr:to>
      <xdr:col>8</xdr:col>
      <xdr:colOff>295275</xdr:colOff>
      <xdr:row>39</xdr:row>
      <xdr:rowOff>95250</xdr:rowOff>
    </xdr:to>
    <xdr:sp>
      <xdr:nvSpPr>
        <xdr:cNvPr id="20" name="AutoShape 2">
          <a:hlinkClick r:id="rId20"/>
        </xdr:cNvPr>
        <xdr:cNvSpPr>
          <a:spLocks/>
        </xdr:cNvSpPr>
      </xdr:nvSpPr>
      <xdr:spPr>
        <a:xfrm>
          <a:off x="4400550" y="7248525"/>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38100</xdr:rowOff>
    </xdr:from>
    <xdr:to>
      <xdr:col>0</xdr:col>
      <xdr:colOff>762000</xdr:colOff>
      <xdr:row>0</xdr:row>
      <xdr:rowOff>190500</xdr:rowOff>
    </xdr:to>
    <xdr:sp>
      <xdr:nvSpPr>
        <xdr:cNvPr id="4" name="AutoShape 45">
          <a:hlinkClick r:id="rId3"/>
        </xdr:cNvPr>
        <xdr:cNvSpPr>
          <a:spLocks/>
        </xdr:cNvSpPr>
      </xdr:nvSpPr>
      <xdr:spPr>
        <a:xfrm>
          <a:off x="28575" y="38100"/>
          <a:ext cx="733425"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133350</xdr:rowOff>
    </xdr:to>
    <xdr:sp>
      <xdr:nvSpPr>
        <xdr:cNvPr id="1" name="AutoShape 45">
          <a:hlinkClick r:id="rId1"/>
        </xdr:cNvPr>
        <xdr:cNvSpPr>
          <a:spLocks/>
        </xdr:cNvSpPr>
      </xdr:nvSpPr>
      <xdr:spPr>
        <a:xfrm>
          <a:off x="0" y="0"/>
          <a:ext cx="733425"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133350</xdr:rowOff>
    </xdr:to>
    <xdr:sp>
      <xdr:nvSpPr>
        <xdr:cNvPr id="1" name="AutoShape 45">
          <a:hlinkClick r:id="rId1"/>
        </xdr:cNvPr>
        <xdr:cNvSpPr>
          <a:spLocks/>
        </xdr:cNvSpPr>
      </xdr:nvSpPr>
      <xdr:spPr>
        <a:xfrm>
          <a:off x="0" y="0"/>
          <a:ext cx="733425"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133350</xdr:rowOff>
    </xdr:to>
    <xdr:sp>
      <xdr:nvSpPr>
        <xdr:cNvPr id="7" name="AutoShape 45">
          <a:hlinkClick r:id="rId4"/>
        </xdr:cNvPr>
        <xdr:cNvSpPr>
          <a:spLocks/>
        </xdr:cNvSpPr>
      </xdr:nvSpPr>
      <xdr:spPr>
        <a:xfrm>
          <a:off x="0" y="0"/>
          <a:ext cx="733425"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676275</xdr:colOff>
      <xdr:row>0</xdr:row>
      <xdr:rowOff>152400</xdr:rowOff>
    </xdr:to>
    <xdr:sp>
      <xdr:nvSpPr>
        <xdr:cNvPr id="1" name="AutoShape 45">
          <a:hlinkClick r:id="rId1"/>
        </xdr:cNvPr>
        <xdr:cNvSpPr>
          <a:spLocks/>
        </xdr:cNvSpPr>
      </xdr:nvSpPr>
      <xdr:spPr>
        <a:xfrm>
          <a:off x="0" y="0"/>
          <a:ext cx="676275"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504825</xdr:colOff>
      <xdr:row>0</xdr:row>
      <xdr:rowOff>152400</xdr:rowOff>
    </xdr:to>
    <xdr:sp>
      <xdr:nvSpPr>
        <xdr:cNvPr id="1" name="AutoShape 45">
          <a:hlinkClick r:id="rId1"/>
        </xdr:cNvPr>
        <xdr:cNvSpPr>
          <a:spLocks/>
        </xdr:cNvSpPr>
      </xdr:nvSpPr>
      <xdr:spPr>
        <a:xfrm>
          <a:off x="0" y="0"/>
          <a:ext cx="504825"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133350</xdr:rowOff>
    </xdr:to>
    <xdr:sp>
      <xdr:nvSpPr>
        <xdr:cNvPr id="1" name="AutoShape 45">
          <a:hlinkClick r:id="rId1"/>
        </xdr:cNvPr>
        <xdr:cNvSpPr>
          <a:spLocks/>
        </xdr:cNvSpPr>
      </xdr:nvSpPr>
      <xdr:spPr>
        <a:xfrm>
          <a:off x="0" y="0"/>
          <a:ext cx="733425"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linta.net.int\alintadata\FILEPRD16\P&amp;A\000%20Commercial%20Finance\Gas%20Markets\07%20GMR\2019\9.%20Shared%20Support\from%20Jerrie%20RCM\200409%20EGP%20DDP%20updated\EWD%20calculation%20for%20DDP_Dec%20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linta.net.int\alintadata\FILEPRD16\P&amp;A\000%20Commercial%20Finance\Gas%20Markets\07%20GMR\2019%20DDP%20Update\5.%20DDP\2.%20BI%20SAP%20dloads\RESTATE%20-%20BI%20Projects%20P&amp;L%20CY19%20DDP.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16\P&amp;A\000%20Commercial%20Finance\Gas%20Markets\07%20GMR\2019%20DDP%20Update\9.%20Shared%20Support\from%20Tracey%20-%20WAP\201021%20WAP%20TRACEY\RESTATE%20WAP%20TT%20Copy.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D16\P&amp;A\000%20Commercial%20Finance\Gas%20Markets\07%20GMR\2018%20DDP%20Updated\9.%20Shared%20Support\from%20Adam\RESTATE%20CY18%201.%20DDP%20Fixed%20Assets%20Template%20Workings%20-%20FSS%20LIVE%20v2%20-%20PRJ%20Markup%20FV%20UsefulLife.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D16\P&amp;A\000%20Commercial%20Finance\Gas%20Markets\07%20GMR\2019%20DDP%20Update\9.%20Shared%20Support\from%20Adam\RESTATE%20CY19%20DDP%20Fixed%20Assets%20Template%20Workings%20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RD16\P&amp;A\000%20Commercial%20Finance\Gas%20Markets\07%20GMR\2019%20DDP%20Update\9.%20Shared%20Support\from%20Jerrie%20-%20RCM\201113\EWD%20calculation%20for%20DDP_Dec%202019_Restated%202020.10%20-%20PRJ.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Control"/>
      <sheetName val="I5 Capex"/>
      <sheetName val="I4 WACC"/>
      <sheetName val="C1 Consolidated"/>
      <sheetName val="C2 Contract returns"/>
      <sheetName val="C3 Capital raising"/>
      <sheetName val="C5 Tax depreciation"/>
      <sheetName val="C4 EWD valuation"/>
      <sheetName val="4 Recovered capital"/>
      <sheetName val="O1 Cost of capital figures"/>
      <sheetName val="Historical-&gt;"/>
      <sheetName val="I1 Origin PPL90"/>
      <sheetName val="I1 Origin PPL133"/>
      <sheetName val="I1 Origin PPL134"/>
      <sheetName val="I2 Origin 2017"/>
      <sheetName val="I3 Jemena 2017"/>
      <sheetName val="I4 Jemena 2018"/>
      <sheetName val="C0 Adjusting for CY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_com.sap.ip.bi.xl.hiddensheet"/>
      <sheetName val="2. Revenues and expenses"/>
      <sheetName val="2.1 Revenue by service"/>
      <sheetName val="Atlas Revenue"/>
      <sheetName val="2.4 Shared costs"/>
      <sheetName val="DDP FV Dep689"/>
      <sheetName val="PIVOT ANALYTICAL"/>
      <sheetName val="PIVOT PASTE"/>
      <sheetName val="PIVOT DATA"/>
      <sheetName val="PASTE DATA"/>
      <sheetName val="PIVOT Reco"/>
      <sheetName val="PIVOT ESF CJ74"/>
      <sheetName val="CJ74 ESF download"/>
      <sheetName val="CJ74 ESF download notes"/>
      <sheetName val="Mapping Cost Element"/>
      <sheetName val="BI Data"/>
      <sheetName val="IM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voice Summary Report"/>
      <sheetName val="Revenue by Charge Type"/>
      <sheetName val="DDP per Invoices"/>
      <sheetName val="SAP - Yarwun"/>
      <sheetName val="SAP - Rebate"/>
      <sheetName val="No. Shippers"/>
      <sheetName val="Exemptions"/>
      <sheetName val="1. Pipeline information-EGP"/>
      <sheetName val="2.1 Revenue by service EGP"/>
      <sheetName val="5. Weighted average price - EGP"/>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1 Exempt WAP services - VH"/>
      <sheetName val="1. Pipeline information-DDP"/>
      <sheetName val="2.1 Revenue by service DDP"/>
      <sheetName val="5. Weighted average price - DDP"/>
      <sheetName val="5.1 Exempt WAP services - DD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of Changes"/>
      <sheetName val="3. Statement of pipeline assets"/>
      <sheetName val="Chart"/>
      <sheetName val="Summary"/>
      <sheetName val=" 3.1.1 Asset useful life"/>
      <sheetName val="3.2 Pipeline asset impairment"/>
      <sheetName val="3.3 Depreciation"/>
      <sheetName val="Check 3.3"/>
      <sheetName val="3.4 Shared supporting assets"/>
      <sheetName val="Summary Additions"/>
      <sheetName val="PIVOT ADDITIONS"/>
      <sheetName val="8-4-1 Reco"/>
      <sheetName val="FAR DATA"/>
      <sheetName val="FAR as at Dec18"/>
      <sheetName val="Asset Additions Jan18-Dec18"/>
      <sheetName val="PPE Accruals"/>
      <sheetName val="Object Types"/>
      <sheetName val="Equipmen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of Changes"/>
      <sheetName val="3. Statement of pipeline assets"/>
      <sheetName val="Chart"/>
      <sheetName val="Summary"/>
      <sheetName val=" 3.1.1 Asset useful life"/>
      <sheetName val="3.2 Pipeline asset impairment"/>
      <sheetName val="3.3 Depreciation"/>
      <sheetName val="Pre acq Transfer Adjust"/>
      <sheetName val="Pre acq Transfer Details"/>
      <sheetName val="FAR DATA 2019"/>
      <sheetName val="3.4 Shared supporting assets"/>
      <sheetName val="Pipeline Additions"/>
      <sheetName val="Meter Transfers"/>
      <sheetName val="City Gates"/>
      <sheetName val="Summary x"/>
      <sheetName val="RCM Additions"/>
      <sheetName val="8-4-1 680"/>
      <sheetName val="8-4-1 681"/>
      <sheetName val="8-4-1 682"/>
      <sheetName val="PIVOT"/>
      <sheetName val="Sheet1"/>
      <sheetName val="GL &amp; Asset Class"/>
      <sheetName val="FAR DATA 2018"/>
      <sheetName val="2019 additions pre acq assets"/>
      <sheetName val="2019 additions pre acq assets 1"/>
      <sheetName val="Summary Additions CY19"/>
      <sheetName val="Shared Asset Additions CY19 "/>
      <sheetName val="FAR as at Dec18"/>
      <sheetName val="Asset Additions Jan18-Dec18"/>
      <sheetName val="Equip Records"/>
      <sheetName val="PPE Accruals"/>
      <sheetName val="Object Types"/>
      <sheetName val="Equipmen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Control"/>
      <sheetName val="I5 Capex"/>
      <sheetName val="I4 WACC"/>
      <sheetName val="C1 Consolidated"/>
      <sheetName val="C2 Contract returns"/>
      <sheetName val="C3 Capital raising"/>
      <sheetName val="C5 Tax depreciation"/>
      <sheetName val="C4 EWD valuation"/>
      <sheetName val="4 Recovered capital"/>
      <sheetName val="O1 Cost of capital figures"/>
      <sheetName val="Historical-&gt;"/>
      <sheetName val="I1 Origin PPL90"/>
      <sheetName val="I1 Origin PPL133"/>
      <sheetName val="I1 Origin PPL134"/>
      <sheetName val="I2 Origin 2017"/>
      <sheetName val="I3 Jemena 2017"/>
      <sheetName val="I4 Jemena 2018"/>
      <sheetName val="C0 Adjusting for CYs"/>
    </sheetNames>
  </externalBook>
</externalLink>
</file>

<file path=xl/tables/table1.xml><?xml version="1.0" encoding="utf-8"?>
<table xmlns="http://schemas.openxmlformats.org/spreadsheetml/2006/main" id="1" name="Table1" displayName="Table1" ref="A1:G8" comment="" totalsRowShown="0">
  <autoFilter ref="A1:G8"/>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Peric@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 Id="rId3" Type="http://schemas.openxmlformats.org/officeDocument/2006/relationships/customProperty" Target="../customProperty27.bin" /><Relationship Id="rId4" Type="http://schemas.openxmlformats.org/officeDocument/2006/relationships/customProperty" Target="../customProperty2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 Id="rId3" Type="http://schemas.openxmlformats.org/officeDocument/2006/relationships/customProperty" Target="../customProperty29.bin" /><Relationship Id="rId4" Type="http://schemas.openxmlformats.org/officeDocument/2006/relationships/customProperty" Target="../customProperty3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 Id="rId3" Type="http://schemas.openxmlformats.org/officeDocument/2006/relationships/customProperty" Target="../customProperty31.bin" /><Relationship Id="rId4" Type="http://schemas.openxmlformats.org/officeDocument/2006/relationships/customProperty" Target="../customProperty3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33.bin" /><Relationship Id="rId4" Type="http://schemas.openxmlformats.org/officeDocument/2006/relationships/customProperty" Target="../customProperty3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 Id="rId3" Type="http://schemas.openxmlformats.org/officeDocument/2006/relationships/customProperty" Target="../customProperty35.bin" /><Relationship Id="rId4" Type="http://schemas.openxmlformats.org/officeDocument/2006/relationships/customProperty" Target="../customProperty3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37.bin" /><Relationship Id="rId4" Type="http://schemas.openxmlformats.org/officeDocument/2006/relationships/customProperty" Target="../customProperty3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customProperty" Target="../customProperty39.bin" /><Relationship Id="rId3" Type="http://schemas.openxmlformats.org/officeDocument/2006/relationships/customProperty" Target="../customProperty4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customProperty" Target="../customProperty41.bin" /><Relationship Id="rId3" Type="http://schemas.openxmlformats.org/officeDocument/2006/relationships/customProperty" Target="../customProperty4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A1" sqref="A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20.25">
      <c r="A1" s="1" t="s">
        <v>29</v>
      </c>
    </row>
    <row r="2" ht="20.25">
      <c r="A2" s="1" t="s">
        <v>341</v>
      </c>
    </row>
    <row r="4" ht="12.75">
      <c r="A4" s="3" t="s">
        <v>30</v>
      </c>
    </row>
    <row r="5" ht="13.5" thickBot="1"/>
    <row r="6" spans="1:9" ht="15.75">
      <c r="A6" s="249" t="s">
        <v>4</v>
      </c>
      <c r="B6" s="250"/>
      <c r="C6" s="250"/>
      <c r="D6" s="250"/>
      <c r="E6" s="250"/>
      <c r="F6" s="250"/>
      <c r="G6" s="250"/>
      <c r="H6" s="250"/>
      <c r="I6" s="251"/>
    </row>
    <row r="7" spans="1:9" ht="12.75">
      <c r="A7" s="4" t="s">
        <v>5</v>
      </c>
      <c r="B7" s="5"/>
      <c r="C7" s="5"/>
      <c r="D7" s="5"/>
      <c r="E7" s="5"/>
      <c r="F7" s="5"/>
      <c r="G7" s="5"/>
      <c r="H7" s="5"/>
      <c r="I7" s="6"/>
    </row>
    <row r="8" spans="1:9" ht="12.75">
      <c r="A8" s="255" t="s">
        <v>6</v>
      </c>
      <c r="B8" s="256"/>
      <c r="C8" s="256"/>
      <c r="D8" s="256"/>
      <c r="E8" s="256"/>
      <c r="F8" s="256"/>
      <c r="G8" s="256"/>
      <c r="H8" s="256"/>
      <c r="I8" s="257"/>
    </row>
    <row r="9" spans="1:9" ht="13.5" thickBot="1">
      <c r="A9" s="252" t="s">
        <v>7</v>
      </c>
      <c r="B9" s="253"/>
      <c r="C9" s="253"/>
      <c r="D9" s="253"/>
      <c r="E9" s="253"/>
      <c r="F9" s="253"/>
      <c r="G9" s="253"/>
      <c r="H9" s="253"/>
      <c r="I9" s="254"/>
    </row>
    <row r="10" spans="1:9" ht="12.75">
      <c r="A10" s="274"/>
      <c r="B10" s="275"/>
      <c r="C10" s="275"/>
      <c r="D10" s="275"/>
      <c r="E10" s="275"/>
      <c r="F10" s="275"/>
      <c r="G10" s="275"/>
      <c r="H10" s="275"/>
      <c r="I10" s="275"/>
    </row>
    <row r="11" spans="1:7" ht="12.75">
      <c r="A11" s="7" t="s">
        <v>8</v>
      </c>
      <c r="B11" s="8"/>
      <c r="C11" s="8"/>
      <c r="D11" s="9"/>
      <c r="E11" s="9"/>
      <c r="F11" s="9"/>
      <c r="G11" s="9"/>
    </row>
    <row r="12" ht="12.75">
      <c r="A12" s="10" t="s">
        <v>9</v>
      </c>
    </row>
    <row r="14" ht="12.75">
      <c r="J14" s="11"/>
    </row>
    <row r="15" spans="1:5" ht="18">
      <c r="A15" s="12" t="s">
        <v>254</v>
      </c>
      <c r="B15" s="13"/>
      <c r="C15" s="263" t="s">
        <v>326</v>
      </c>
      <c r="D15" s="264"/>
      <c r="E15" s="264"/>
    </row>
    <row r="16" spans="1:2" ht="18">
      <c r="A16" s="14"/>
      <c r="B16" s="14"/>
    </row>
    <row r="17" spans="1:5" ht="18">
      <c r="A17" s="12" t="s">
        <v>31</v>
      </c>
      <c r="B17" s="13"/>
      <c r="C17" s="263">
        <v>52072109865</v>
      </c>
      <c r="D17" s="264"/>
      <c r="E17" s="264"/>
    </row>
    <row r="18" spans="1:5" ht="18">
      <c r="A18" s="14"/>
      <c r="B18" s="14"/>
      <c r="C18" s="276"/>
      <c r="D18" s="277"/>
      <c r="E18" s="277"/>
    </row>
    <row r="19" spans="1:8" ht="18">
      <c r="A19" s="15" t="s">
        <v>255</v>
      </c>
      <c r="B19" s="16"/>
      <c r="C19" s="278" t="s">
        <v>326</v>
      </c>
      <c r="D19" s="279"/>
      <c r="E19" s="280"/>
      <c r="H19" s="165"/>
    </row>
    <row r="21" spans="1:5" ht="18">
      <c r="A21" s="15" t="s">
        <v>198</v>
      </c>
      <c r="B21" s="16"/>
      <c r="C21" s="265">
        <v>43466</v>
      </c>
      <c r="D21" s="266"/>
      <c r="E21" s="267"/>
    </row>
    <row r="23" spans="1:5" ht="18">
      <c r="A23" s="15" t="s">
        <v>199</v>
      </c>
      <c r="B23" s="16"/>
      <c r="C23" s="265">
        <v>43830</v>
      </c>
      <c r="D23" s="266"/>
      <c r="E23" s="267"/>
    </row>
    <row r="25" ht="13.5" thickBot="1"/>
    <row r="26" spans="1:8" ht="12.75">
      <c r="A26" s="67"/>
      <c r="B26" s="68"/>
      <c r="C26" s="68"/>
      <c r="D26" s="68"/>
      <c r="E26" s="69"/>
      <c r="F26" s="69"/>
      <c r="G26" s="69"/>
      <c r="H26" s="70"/>
    </row>
    <row r="27" spans="1:8" ht="12.75">
      <c r="A27" s="71" t="s">
        <v>10</v>
      </c>
      <c r="B27" s="258" t="s">
        <v>11</v>
      </c>
      <c r="C27" s="259"/>
      <c r="D27" s="260" t="s">
        <v>313</v>
      </c>
      <c r="E27" s="261"/>
      <c r="F27" s="261"/>
      <c r="G27" s="262"/>
      <c r="H27" s="73"/>
    </row>
    <row r="28" spans="1:8" ht="12.75">
      <c r="A28" s="71"/>
      <c r="B28" s="258" t="s">
        <v>12</v>
      </c>
      <c r="C28" s="259"/>
      <c r="D28" s="260" t="s">
        <v>327</v>
      </c>
      <c r="E28" s="261"/>
      <c r="F28" s="261"/>
      <c r="G28" s="262"/>
      <c r="H28" s="73"/>
    </row>
    <row r="29" spans="1:8" ht="12.75">
      <c r="A29" s="71"/>
      <c r="B29" s="74"/>
      <c r="C29" s="72" t="s">
        <v>13</v>
      </c>
      <c r="D29" s="75" t="s">
        <v>328</v>
      </c>
      <c r="E29" s="72" t="s">
        <v>14</v>
      </c>
      <c r="F29" s="75">
        <v>3000</v>
      </c>
      <c r="G29" s="76"/>
      <c r="H29" s="77"/>
    </row>
    <row r="30" spans="1:8" ht="12.75">
      <c r="A30" s="71"/>
      <c r="B30" s="74"/>
      <c r="C30" s="74"/>
      <c r="D30" s="74"/>
      <c r="E30" s="76"/>
      <c r="F30" s="74"/>
      <c r="G30" s="76"/>
      <c r="H30" s="78"/>
    </row>
    <row r="31" spans="1:8" ht="12.75">
      <c r="A31" s="71" t="s">
        <v>15</v>
      </c>
      <c r="B31" s="258" t="s">
        <v>11</v>
      </c>
      <c r="C31" s="259"/>
      <c r="D31" s="273" t="s">
        <v>313</v>
      </c>
      <c r="E31" s="269"/>
      <c r="F31" s="269"/>
      <c r="G31" s="270"/>
      <c r="H31" s="79"/>
    </row>
    <row r="32" spans="1:8" ht="12.75">
      <c r="A32" s="71"/>
      <c r="B32" s="258" t="s">
        <v>12</v>
      </c>
      <c r="C32" s="259"/>
      <c r="D32" s="260" t="s">
        <v>327</v>
      </c>
      <c r="E32" s="261"/>
      <c r="F32" s="261"/>
      <c r="G32" s="262"/>
      <c r="H32" s="79"/>
    </row>
    <row r="33" spans="1:8" ht="12.75">
      <c r="A33" s="80"/>
      <c r="B33" s="74"/>
      <c r="C33" s="72" t="s">
        <v>13</v>
      </c>
      <c r="D33" s="75" t="str">
        <f>D29</f>
        <v>VIC</v>
      </c>
      <c r="E33" s="72" t="s">
        <v>14</v>
      </c>
      <c r="F33" s="75">
        <f>F29</f>
        <v>3000</v>
      </c>
      <c r="G33" s="76"/>
      <c r="H33" s="77"/>
    </row>
    <row r="34" spans="1:8" ht="13.5" thickBot="1">
      <c r="A34" s="81"/>
      <c r="B34" s="82"/>
      <c r="C34" s="82"/>
      <c r="D34" s="82"/>
      <c r="E34" s="83"/>
      <c r="F34" s="83"/>
      <c r="G34" s="83"/>
      <c r="H34" s="84"/>
    </row>
    <row r="35" spans="1:8" ht="12.75">
      <c r="A35" s="67"/>
      <c r="B35" s="68"/>
      <c r="C35" s="68"/>
      <c r="D35" s="68"/>
      <c r="E35" s="69"/>
      <c r="F35" s="69"/>
      <c r="G35" s="69"/>
      <c r="H35" s="70"/>
    </row>
    <row r="36" spans="1:8" ht="12.75">
      <c r="A36" s="71" t="s">
        <v>16</v>
      </c>
      <c r="B36" s="260" t="s">
        <v>329</v>
      </c>
      <c r="C36" s="261"/>
      <c r="D36" s="271"/>
      <c r="E36" s="271"/>
      <c r="F36" s="272"/>
      <c r="G36" s="76"/>
      <c r="H36" s="78"/>
    </row>
    <row r="37" spans="1:8" ht="12.75">
      <c r="A37" s="71" t="s">
        <v>17</v>
      </c>
      <c r="B37" s="260" t="s">
        <v>330</v>
      </c>
      <c r="C37" s="261"/>
      <c r="D37" s="261"/>
      <c r="E37" s="261"/>
      <c r="F37" s="262"/>
      <c r="G37" s="76"/>
      <c r="H37" s="78"/>
    </row>
    <row r="38" spans="1:8" ht="12.75">
      <c r="A38" s="71" t="s">
        <v>18</v>
      </c>
      <c r="B38" s="268" t="s">
        <v>314</v>
      </c>
      <c r="C38" s="269"/>
      <c r="D38" s="269"/>
      <c r="E38" s="269"/>
      <c r="F38" s="270"/>
      <c r="G38" s="76"/>
      <c r="H38" s="78"/>
    </row>
    <row r="39" spans="1:8" ht="13.5" thickBot="1">
      <c r="A39" s="81"/>
      <c r="B39" s="82"/>
      <c r="C39" s="82"/>
      <c r="D39" s="82"/>
      <c r="E39" s="83"/>
      <c r="F39" s="83"/>
      <c r="G39" s="83"/>
      <c r="H39" s="84"/>
    </row>
  </sheetData>
  <sheetProtection/>
  <mergeCells count="21">
    <mergeCell ref="B28:C28"/>
    <mergeCell ref="A10:I10"/>
    <mergeCell ref="D28:G28"/>
    <mergeCell ref="C18:E18"/>
    <mergeCell ref="C19:E19"/>
    <mergeCell ref="C15:E15"/>
    <mergeCell ref="C23:E23"/>
    <mergeCell ref="B38:F38"/>
    <mergeCell ref="B32:C32"/>
    <mergeCell ref="D32:G32"/>
    <mergeCell ref="B36:F36"/>
    <mergeCell ref="B37:F37"/>
    <mergeCell ref="D31:G31"/>
    <mergeCell ref="B31:C31"/>
    <mergeCell ref="A6:I6"/>
    <mergeCell ref="A9:I9"/>
    <mergeCell ref="A8:I8"/>
    <mergeCell ref="B27:C27"/>
    <mergeCell ref="D27:G27"/>
    <mergeCell ref="C17:E17"/>
    <mergeCell ref="C21:E21"/>
  </mergeCells>
  <hyperlinks>
    <hyperlink ref="B38" r:id="rId1" display="Jan.Peric@jemena.com.au "/>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 name="EpmWorksheetKeyString_GUID" r:id="rId4"/>
  </customProperties>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H73"/>
  <sheetViews>
    <sheetView zoomScalePageLayoutView="0" workbookViewId="0" topLeftCell="A1">
      <selection activeCell="B1" sqref="B1:C1"/>
    </sheetView>
  </sheetViews>
  <sheetFormatPr defaultColWidth="9.140625" defaultRowHeight="12.75"/>
  <cols>
    <col min="1" max="1" width="12.00390625" style="43" customWidth="1"/>
    <col min="2" max="2" width="13.7109375" style="43" customWidth="1"/>
    <col min="3" max="3" width="64.8515625" style="43" customWidth="1"/>
    <col min="4" max="5" width="20.7109375" style="43" customWidth="1"/>
    <col min="6" max="7" width="14.8515625" style="43" bestFit="1" customWidth="1"/>
    <col min="8" max="8" width="14.28125" style="43" bestFit="1" customWidth="1"/>
    <col min="9" max="16384" width="9.140625" style="43" customWidth="1"/>
  </cols>
  <sheetData>
    <row r="1" spans="2:3" ht="20.25">
      <c r="B1" s="291" t="s">
        <v>345</v>
      </c>
      <c r="C1" s="291"/>
    </row>
    <row r="2" spans="2:3" ht="15">
      <c r="B2" s="167" t="str">
        <f>Tradingname</f>
        <v>Darling Downs Pipeline</v>
      </c>
      <c r="C2" s="168"/>
    </row>
    <row r="3" spans="2:3" ht="15">
      <c r="B3" s="169" t="s">
        <v>219</v>
      </c>
      <c r="C3" s="170">
        <f>Yearending</f>
        <v>43830</v>
      </c>
    </row>
    <row r="4" spans="2:4" ht="20.25">
      <c r="B4" s="41"/>
      <c r="D4" s="116"/>
    </row>
    <row r="5" spans="2:4" ht="15.75">
      <c r="B5" s="282" t="s">
        <v>234</v>
      </c>
      <c r="C5" s="282"/>
      <c r="D5" s="195"/>
    </row>
    <row r="7" spans="2:5" ht="38.25">
      <c r="B7" s="133" t="s">
        <v>262</v>
      </c>
      <c r="C7" s="135" t="s">
        <v>21</v>
      </c>
      <c r="D7" s="135" t="s">
        <v>270</v>
      </c>
      <c r="E7" s="135" t="s">
        <v>271</v>
      </c>
    </row>
    <row r="8" spans="2:5" ht="12.75">
      <c r="B8" s="134"/>
      <c r="C8" s="136" t="s">
        <v>165</v>
      </c>
      <c r="D8" s="141" t="s">
        <v>221</v>
      </c>
      <c r="E8" s="141" t="s">
        <v>221</v>
      </c>
    </row>
    <row r="9" spans="2:5" ht="12.75">
      <c r="B9" s="184" t="s">
        <v>339</v>
      </c>
      <c r="C9" s="137" t="s">
        <v>74</v>
      </c>
      <c r="D9" s="223">
        <f>SUMIF('3.3 Depreciation'!$D$9:$D$52,'3. Statement of pipeline assets'!C8,'3.3 Depreciation'!$H$9:$H$52)</f>
        <v>304429184.39219517</v>
      </c>
      <c r="E9" s="240">
        <v>304429184.39219517</v>
      </c>
    </row>
    <row r="10" spans="2:5" ht="12.75">
      <c r="B10" s="184" t="s">
        <v>339</v>
      </c>
      <c r="C10" s="137" t="s">
        <v>86</v>
      </c>
      <c r="D10" s="223">
        <f>SUMIF('3.3 Depreciation'!$D$9:$D$52,'3. Statement of pipeline assets'!C8,'3.3 Depreciation'!$I$9:$I$52)</f>
        <v>-8757311.77999999</v>
      </c>
      <c r="E10" s="240">
        <v>15392149.649999997</v>
      </c>
    </row>
    <row r="11" spans="2:5" ht="12.75">
      <c r="B11" s="184" t="s">
        <v>339</v>
      </c>
      <c r="C11" s="137" t="s">
        <v>190</v>
      </c>
      <c r="D11" s="223">
        <f>SUMIF('3.3 Depreciation'!$D$9:$D$52,'3. Statement of pipeline assets'!C8,'3.3 Depreciation'!$J$9:$J$52)</f>
        <v>0</v>
      </c>
      <c r="E11" s="240">
        <v>0</v>
      </c>
    </row>
    <row r="12" spans="2:5" ht="12.75">
      <c r="B12" s="185"/>
      <c r="C12" s="139" t="s">
        <v>164</v>
      </c>
      <c r="D12" s="223">
        <f>SUM(D9:D11)</f>
        <v>295671872.6121952</v>
      </c>
      <c r="E12" s="223">
        <f>SUM(E9:E11)</f>
        <v>319821334.04219514</v>
      </c>
    </row>
    <row r="13" spans="2:5" ht="12.75">
      <c r="B13" s="184" t="s">
        <v>339</v>
      </c>
      <c r="C13" s="137" t="s">
        <v>75</v>
      </c>
      <c r="D13" s="223">
        <f>SUMIF('3.3 Depreciation'!$D$9:$D$52,'3. Statement of pipeline assets'!C8,'3.3 Depreciation'!$K$9:$K$52)</f>
        <v>0</v>
      </c>
      <c r="E13" s="240">
        <v>0</v>
      </c>
    </row>
    <row r="14" spans="2:6" ht="12.75">
      <c r="B14" s="184" t="s">
        <v>339</v>
      </c>
      <c r="C14" s="137" t="s">
        <v>181</v>
      </c>
      <c r="D14" s="223">
        <f>SUMIF('3.3 Depreciation'!$D$9:$D$52,'3. Statement of pipeline assets'!C8,'3.3 Depreciation'!$N$9:$N$52)+SUMIF('3.3 Depreciation'!$D$9:$D$52,'3. Statement of pipeline assets'!C8,'3.3 Depreciation'!$M$9:$M$52)</f>
        <v>-42768386.27263133</v>
      </c>
      <c r="E14" s="240">
        <v>-37964081.767431974</v>
      </c>
      <c r="F14" s="237"/>
    </row>
    <row r="15" spans="2:6" ht="12.75">
      <c r="B15" s="185"/>
      <c r="C15" s="139" t="s">
        <v>76</v>
      </c>
      <c r="D15" s="223">
        <f>SUM(D12:D14)</f>
        <v>252903486.33956385</v>
      </c>
      <c r="E15" s="223">
        <f>SUM(E12:E14)</f>
        <v>281857252.27476317</v>
      </c>
      <c r="F15" s="238"/>
    </row>
    <row r="16" spans="2:6" ht="12.75">
      <c r="B16" s="186"/>
      <c r="C16" s="140" t="s">
        <v>98</v>
      </c>
      <c r="D16" s="224"/>
      <c r="E16" s="224"/>
      <c r="F16" s="237"/>
    </row>
    <row r="17" spans="2:6" ht="12.75">
      <c r="B17" s="184" t="s">
        <v>339</v>
      </c>
      <c r="C17" s="137" t="s">
        <v>77</v>
      </c>
      <c r="D17" s="223">
        <f>SUMIF('3.3 Depreciation'!$D$9:$D$52,'3. Statement of pipeline assets'!C16,'3.3 Depreciation'!$H$9:$H$52)</f>
        <v>1184761.54</v>
      </c>
      <c r="E17" s="240">
        <v>1184761.54</v>
      </c>
      <c r="F17" s="237"/>
    </row>
    <row r="18" spans="2:6" ht="12.75">
      <c r="B18" s="184" t="s">
        <v>339</v>
      </c>
      <c r="C18" s="137" t="s">
        <v>260</v>
      </c>
      <c r="D18" s="223">
        <f>SUMIF('3.3 Depreciation'!$D$9:$D$52,'3. Statement of pipeline assets'!C16,'3.3 Depreciation'!$I$9:$I$52)+SUMIF('3.3 Depreciation'!$D$9:$D$52,'3. Statement of pipeline assets'!C16,'3.3 Depreciation'!$J$9:$J$52)</f>
        <v>0</v>
      </c>
      <c r="E18" s="240">
        <v>0</v>
      </c>
      <c r="F18" s="237"/>
    </row>
    <row r="19" spans="2:6" ht="12.75">
      <c r="B19" s="184" t="s">
        <v>339</v>
      </c>
      <c r="C19" s="137" t="s">
        <v>100</v>
      </c>
      <c r="D19" s="223">
        <f>SUMIF('3.3 Depreciation'!$D$9:$D$52,'3. Statement of pipeline assets'!C16,'3.3 Depreciation'!$N$9:$N$52)+SUMIF('3.3 Depreciation'!$D$9:$D$52,'3. Statement of pipeline assets'!C16,'3.3 Depreciation'!$M$9:$M$52)</f>
        <v>-387800.4400000002</v>
      </c>
      <c r="E19" s="240">
        <v>-351375.1000000006</v>
      </c>
      <c r="F19" s="237"/>
    </row>
    <row r="20" spans="2:6" ht="11.25" customHeight="1">
      <c r="B20" s="184" t="s">
        <v>339</v>
      </c>
      <c r="C20" s="137" t="s">
        <v>92</v>
      </c>
      <c r="D20" s="223">
        <f>SUMIF('3.3 Depreciation'!$D$9:$D$52,'3. Statement of pipeline assets'!C16,'3.3 Depreciation'!$K$9:$K$52)</f>
        <v>0</v>
      </c>
      <c r="E20" s="240">
        <v>0</v>
      </c>
      <c r="F20" s="237"/>
    </row>
    <row r="21" spans="2:6" ht="12.75">
      <c r="B21" s="185"/>
      <c r="C21" s="139" t="s">
        <v>99</v>
      </c>
      <c r="D21" s="223">
        <f>SUM(D17:D20)</f>
        <v>796961.0999999999</v>
      </c>
      <c r="E21" s="223">
        <f>SUM(E17:E20)</f>
        <v>833386.4399999995</v>
      </c>
      <c r="F21" s="238"/>
    </row>
    <row r="22" spans="2:6" ht="12.75">
      <c r="B22" s="186"/>
      <c r="C22" s="140" t="s">
        <v>166</v>
      </c>
      <c r="D22" s="224"/>
      <c r="E22" s="224"/>
      <c r="F22" s="237"/>
    </row>
    <row r="23" spans="2:6" ht="12.75">
      <c r="B23" s="184" t="s">
        <v>339</v>
      </c>
      <c r="C23" s="137" t="s">
        <v>77</v>
      </c>
      <c r="D23" s="223">
        <f>SUMIF('3.3 Depreciation'!$D$9:$D$52,'3. Statement of pipeline assets'!C22,'3.3 Depreciation'!$H$9:$H$52)</f>
        <v>29678329.59</v>
      </c>
      <c r="E23" s="240">
        <v>29678329.59</v>
      </c>
      <c r="F23" s="237"/>
    </row>
    <row r="24" spans="2:6" ht="12.75">
      <c r="B24" s="184" t="s">
        <v>339</v>
      </c>
      <c r="C24" s="137" t="s">
        <v>78</v>
      </c>
      <c r="D24" s="223">
        <f>SUMIF('3.3 Depreciation'!$D$9:$D$52,'3. Statement of pipeline assets'!C22,'3.3 Depreciation'!$I$9:$I$52)+SUMIF('3.3 Depreciation'!$D$9:$D$52,'3. Statement of pipeline assets'!C22,'3.3 Depreciation'!$J$9:$J$52)</f>
        <v>14465294.909999996</v>
      </c>
      <c r="E24" s="240">
        <v>3298774.7599999984</v>
      </c>
      <c r="F24" s="237"/>
    </row>
    <row r="25" spans="2:6" ht="12.75">
      <c r="B25" s="184" t="s">
        <v>339</v>
      </c>
      <c r="C25" s="137" t="s">
        <v>167</v>
      </c>
      <c r="D25" s="223">
        <f>SUMIF('3.3 Depreciation'!$D$9:$D$52,'3. Statement of pipeline assets'!C22,'3.3 Depreciation'!$N$9:$N$52)+SUMIF('3.3 Depreciation'!$D$9:$D$52,'3. Statement of pipeline assets'!C22,'3.3 Depreciation'!$M$9:$M$52)</f>
        <v>-9808954.900000002</v>
      </c>
      <c r="E25" s="240">
        <v>-8303971.299999998</v>
      </c>
      <c r="F25" s="237"/>
    </row>
    <row r="26" spans="2:6" ht="11.25" customHeight="1">
      <c r="B26" s="184" t="s">
        <v>339</v>
      </c>
      <c r="C26" s="137" t="s">
        <v>92</v>
      </c>
      <c r="D26" s="223">
        <f>SUMIF('3.3 Depreciation'!$D$9:$D$52,'3. Statement of pipeline assets'!C22,'3.3 Depreciation'!$K$9:$K$52)</f>
        <v>0</v>
      </c>
      <c r="E26" s="240">
        <v>0</v>
      </c>
      <c r="F26" s="237"/>
    </row>
    <row r="27" spans="2:6" ht="12.75">
      <c r="B27" s="185"/>
      <c r="C27" s="139" t="s">
        <v>168</v>
      </c>
      <c r="D27" s="223">
        <f>SUM(D23:D26)</f>
        <v>34334669.599999994</v>
      </c>
      <c r="E27" s="223">
        <f>SUM(E23:E26)</f>
        <v>24673133.05</v>
      </c>
      <c r="F27" s="238"/>
    </row>
    <row r="28" spans="2:6" ht="12.75">
      <c r="B28" s="186"/>
      <c r="C28" s="140" t="s">
        <v>169</v>
      </c>
      <c r="D28" s="224"/>
      <c r="E28" s="150"/>
      <c r="F28" s="237"/>
    </row>
    <row r="29" spans="2:6" ht="12.75">
      <c r="B29" s="184" t="s">
        <v>339</v>
      </c>
      <c r="C29" s="137" t="s">
        <v>77</v>
      </c>
      <c r="D29" s="223">
        <f>SUMIF('3.3 Depreciation'!$D$9:$D$52,'3. Statement of pipeline assets'!C28,'3.3 Depreciation'!$H$9:$H$52)</f>
        <v>15676122.6103705</v>
      </c>
      <c r="E29" s="240">
        <v>15676122.610370483</v>
      </c>
      <c r="F29" s="237"/>
    </row>
    <row r="30" spans="2:6" ht="12.75">
      <c r="B30" s="184" t="s">
        <v>339</v>
      </c>
      <c r="C30" s="137" t="s">
        <v>260</v>
      </c>
      <c r="D30" s="223">
        <f>SUMIF('3.3 Depreciation'!$D$9:$D$52,'3. Statement of pipeline assets'!C28,'3.3 Depreciation'!$I$9:$I$52)+SUMIF('3.3 Depreciation'!$D$9:$D$52,'3. Statement of pipeline assets'!C28,'3.3 Depreciation'!$J$9:$J$52)</f>
        <v>14461626.659999996</v>
      </c>
      <c r="E30" s="240">
        <v>1217587.8699999996</v>
      </c>
      <c r="F30" s="237"/>
    </row>
    <row r="31" spans="2:6" ht="12.75">
      <c r="B31" s="184" t="s">
        <v>339</v>
      </c>
      <c r="C31" s="137" t="s">
        <v>170</v>
      </c>
      <c r="D31" s="223">
        <f>SUMIF('3.3 Depreciation'!$D$9:$D$52,'3. Statement of pipeline assets'!C28,'3.3 Depreciation'!$N$9:$N$52)+SUMIF('3.3 Depreciation'!$D$9:$D$52,'3. Statement of pipeline assets'!C28,'3.3 Depreciation'!$M$9:$M$52)</f>
        <v>-3967206.841560416</v>
      </c>
      <c r="E31" s="240">
        <v>-2921177.148213345</v>
      </c>
      <c r="F31" s="237"/>
    </row>
    <row r="32" spans="2:6" ht="11.25" customHeight="1">
      <c r="B32" s="184" t="s">
        <v>339</v>
      </c>
      <c r="C32" s="137" t="s">
        <v>92</v>
      </c>
      <c r="D32" s="223">
        <f>SUMIF('3.3 Depreciation'!$D$9:$D$52,'3. Statement of pipeline assets'!C28,'3.3 Depreciation'!$K$9:$K$52)</f>
        <v>0</v>
      </c>
      <c r="E32" s="240">
        <v>0</v>
      </c>
      <c r="F32" s="237"/>
    </row>
    <row r="33" spans="2:6" ht="12.75">
      <c r="B33" s="185"/>
      <c r="C33" s="139" t="s">
        <v>171</v>
      </c>
      <c r="D33" s="223">
        <f>SUM(D29:D32)</f>
        <v>26170542.428810082</v>
      </c>
      <c r="E33" s="223">
        <f>SUM(E29:E32)</f>
        <v>13972533.332157139</v>
      </c>
      <c r="F33" s="237"/>
    </row>
    <row r="34" spans="2:6" ht="12.75">
      <c r="B34" s="186"/>
      <c r="C34" s="140" t="s">
        <v>101</v>
      </c>
      <c r="D34" s="224"/>
      <c r="E34" s="150"/>
      <c r="F34" s="237"/>
    </row>
    <row r="35" spans="2:6" ht="12.75">
      <c r="B35" s="184" t="s">
        <v>339</v>
      </c>
      <c r="C35" s="137" t="s">
        <v>77</v>
      </c>
      <c r="D35" s="223">
        <f>SUMIF('3.3 Depreciation'!$D$9:$D$52,'3. Statement of pipeline assets'!C34,'3.3 Depreciation'!$H$9:$H$52)</f>
        <v>0</v>
      </c>
      <c r="E35" s="240">
        <v>0</v>
      </c>
      <c r="F35" s="237"/>
    </row>
    <row r="36" spans="2:6" ht="12.75">
      <c r="B36" s="184" t="s">
        <v>339</v>
      </c>
      <c r="C36" s="137" t="s">
        <v>260</v>
      </c>
      <c r="D36" s="223">
        <f>SUMIF('3.3 Depreciation'!$D$9:$D$52,'3. Statement of pipeline assets'!C34,'3.3 Depreciation'!$I$9:$I$52)+SUMIF('3.3 Depreciation'!$D$9:$D$52,'3. Statement of pipeline assets'!C34,'3.3 Depreciation'!$J$9:$J$52)</f>
        <v>0</v>
      </c>
      <c r="E36" s="240">
        <v>0</v>
      </c>
      <c r="F36" s="237"/>
    </row>
    <row r="37" spans="2:6" ht="12.75">
      <c r="B37" s="184" t="s">
        <v>339</v>
      </c>
      <c r="C37" s="137" t="s">
        <v>102</v>
      </c>
      <c r="D37" s="223">
        <f>SUMIF('3.3 Depreciation'!$D$9:$D$52,'3. Statement of pipeline assets'!C34,'3.3 Depreciation'!$N$9:$N$52)+SUMIF('3.3 Depreciation'!$D$9:$D$52,'3. Statement of pipeline assets'!C34,'3.3 Depreciation'!$M$9:$M$52)</f>
        <v>0</v>
      </c>
      <c r="E37" s="240">
        <v>0</v>
      </c>
      <c r="F37" s="237"/>
    </row>
    <row r="38" spans="2:6" ht="11.25" customHeight="1">
      <c r="B38" s="184" t="s">
        <v>339</v>
      </c>
      <c r="C38" s="137" t="s">
        <v>92</v>
      </c>
      <c r="D38" s="223">
        <f>SUMIF('3.3 Depreciation'!$D$9:$D$52,'3. Statement of pipeline assets'!C34,'3.3 Depreciation'!$K$9:$K$52)</f>
        <v>0</v>
      </c>
      <c r="E38" s="240">
        <v>0</v>
      </c>
      <c r="F38" s="237"/>
    </row>
    <row r="39" spans="2:6" ht="12.75">
      <c r="B39" s="185"/>
      <c r="C39" s="139" t="s">
        <v>103</v>
      </c>
      <c r="D39" s="223">
        <f>SUM(D35:D38)</f>
        <v>0</v>
      </c>
      <c r="E39" s="145">
        <f>SUM(E35:E38)</f>
        <v>0</v>
      </c>
      <c r="F39" s="238"/>
    </row>
    <row r="40" spans="2:6" ht="12.75">
      <c r="B40" s="186"/>
      <c r="C40" s="140" t="s">
        <v>172</v>
      </c>
      <c r="D40" s="224"/>
      <c r="E40" s="150"/>
      <c r="F40" s="237"/>
    </row>
    <row r="41" spans="2:6" ht="12.75">
      <c r="B41" s="184" t="s">
        <v>339</v>
      </c>
      <c r="C41" s="137" t="s">
        <v>77</v>
      </c>
      <c r="D41" s="223">
        <f>SUMIF('3.3 Depreciation'!$D$9:$D$52,'3. Statement of pipeline assets'!C40,'3.3 Depreciation'!$H$9:$H$52)</f>
        <v>1084985.91</v>
      </c>
      <c r="E41" s="240">
        <v>1084985.91</v>
      </c>
      <c r="F41" s="237"/>
    </row>
    <row r="42" spans="2:6" ht="12.75">
      <c r="B42" s="184" t="s">
        <v>339</v>
      </c>
      <c r="C42" s="137" t="s">
        <v>260</v>
      </c>
      <c r="D42" s="223">
        <f>SUMIF('3.3 Depreciation'!$D$9:$D$52,'3. Statement of pipeline assets'!C40,'3.3 Depreciation'!$I$9:$I$52)+SUMIF('3.3 Depreciation'!$D$9:$D$52,'3. Statement of pipeline assets'!C40,'3.3 Depreciation'!$J$9:$J$52)</f>
        <v>530468.33</v>
      </c>
      <c r="E42" s="240">
        <v>199629.08</v>
      </c>
      <c r="F42" s="237"/>
    </row>
    <row r="43" spans="2:6" ht="11.25" customHeight="1">
      <c r="B43" s="184" t="s">
        <v>339</v>
      </c>
      <c r="C43" s="137" t="s">
        <v>173</v>
      </c>
      <c r="D43" s="223">
        <f>SUMIF('3.3 Depreciation'!$D$9:$D$52,'3. Statement of pipeline assets'!C40,'3.3 Depreciation'!$N$9:$N$52)+SUMIF('3.3 Depreciation'!$D$9:$D$52,'3. Statement of pipeline assets'!C40,'3.3 Depreciation'!$M$9:$M$52)</f>
        <v>-688840.3799999999</v>
      </c>
      <c r="E43" s="240">
        <v>-509633.5600000001</v>
      </c>
      <c r="F43" s="237"/>
    </row>
    <row r="44" spans="2:6" ht="11.25" customHeight="1">
      <c r="B44" s="184" t="s">
        <v>339</v>
      </c>
      <c r="C44" s="137" t="s">
        <v>92</v>
      </c>
      <c r="D44" s="223">
        <f>SUMIF('3.3 Depreciation'!$D$9:$D$52,'3. Statement of pipeline assets'!C40,'3.3 Depreciation'!$K$9:$K$52)</f>
        <v>0</v>
      </c>
      <c r="E44" s="240">
        <v>0</v>
      </c>
      <c r="F44" s="237"/>
    </row>
    <row r="45" spans="2:6" ht="12.75">
      <c r="B45" s="185"/>
      <c r="C45" s="139" t="s">
        <v>174</v>
      </c>
      <c r="D45" s="223">
        <f>SUM(D41:D44)</f>
        <v>926613.8599999999</v>
      </c>
      <c r="E45" s="223">
        <f>SUM(E41:E44)</f>
        <v>774981.4299999999</v>
      </c>
      <c r="F45" s="238"/>
    </row>
    <row r="46" spans="2:6" ht="12.75">
      <c r="B46" s="186"/>
      <c r="C46" s="140" t="s">
        <v>2</v>
      </c>
      <c r="D46" s="224"/>
      <c r="E46" s="150"/>
      <c r="F46" s="237"/>
    </row>
    <row r="47" spans="2:6" ht="12.75">
      <c r="B47" s="184" t="s">
        <v>339</v>
      </c>
      <c r="C47" s="137" t="s">
        <v>77</v>
      </c>
      <c r="D47" s="223">
        <f>SUMIF('3.3 Depreciation'!$D$9:$D$52,'3. Statement of pipeline assets'!C46,'3.3 Depreciation'!$H$9:$H$52)</f>
        <v>60177.75049387118</v>
      </c>
      <c r="E47" s="240">
        <v>60177.75049387118</v>
      </c>
      <c r="F47" s="237"/>
    </row>
    <row r="48" spans="2:6" ht="12.75">
      <c r="B48" s="184" t="s">
        <v>339</v>
      </c>
      <c r="C48" s="137" t="s">
        <v>260</v>
      </c>
      <c r="D48" s="223">
        <f>SUMIF('3.3 Depreciation'!$D$9:$D$52,'3. Statement of pipeline assets'!C46,'3.3 Depreciation'!$I$9:$I$52)+SUMIF('3.3 Depreciation'!$D$9:$D$52,'3. Statement of pipeline assets'!C46,'3.3 Depreciation'!$J$9:$J$52)</f>
        <v>280482.1</v>
      </c>
      <c r="E48" s="240">
        <v>280482.10000000003</v>
      </c>
      <c r="F48" s="237"/>
    </row>
    <row r="49" spans="2:6" ht="12.75">
      <c r="B49" s="184" t="s">
        <v>339</v>
      </c>
      <c r="C49" s="137" t="s">
        <v>104</v>
      </c>
      <c r="D49" s="223">
        <f>SUMIF('3.3 Depreciation'!$D$9:$D$52,'3. Statement of pipeline assets'!C46,'3.3 Depreciation'!$N$9:$N$52)+SUMIF('3.3 Depreciation'!$D$9:$D$52,'3. Statement of pipeline assets'!C46,'3.3 Depreciation'!$M$9:$M$52)</f>
        <v>-42916.56277725806</v>
      </c>
      <c r="E49" s="240">
        <v>-33233.75436180051</v>
      </c>
      <c r="F49" s="237"/>
    </row>
    <row r="50" spans="2:6" ht="11.25" customHeight="1">
      <c r="B50" s="184" t="s">
        <v>339</v>
      </c>
      <c r="C50" s="137" t="s">
        <v>92</v>
      </c>
      <c r="D50" s="223">
        <f>SUMIF('3.3 Depreciation'!$D$9:$D$52,'3. Statement of pipeline assets'!C46,'3.3 Depreciation'!$K$9:$K$52)</f>
        <v>0</v>
      </c>
      <c r="E50" s="240">
        <v>0</v>
      </c>
      <c r="F50" s="237"/>
    </row>
    <row r="51" spans="2:6" ht="12.75">
      <c r="B51" s="185"/>
      <c r="C51" s="139" t="s">
        <v>105</v>
      </c>
      <c r="D51" s="223">
        <f>SUM(D47:D50)</f>
        <v>297743.2877166131</v>
      </c>
      <c r="E51" s="223">
        <f>SUM(E47:E50)</f>
        <v>307426.0961320707</v>
      </c>
      <c r="F51" s="238"/>
    </row>
    <row r="52" spans="2:6" ht="12.75">
      <c r="B52" s="186"/>
      <c r="C52" s="140" t="s">
        <v>175</v>
      </c>
      <c r="D52" s="224"/>
      <c r="E52" s="150"/>
      <c r="F52" s="237"/>
    </row>
    <row r="53" spans="2:6" ht="12.75">
      <c r="B53" s="184" t="s">
        <v>339</v>
      </c>
      <c r="C53" s="137" t="s">
        <v>77</v>
      </c>
      <c r="D53" s="223">
        <f>SUMIF('3.3 Depreciation'!$D$9:$D$52,'3. Statement of pipeline assets'!C52,'3.3 Depreciation'!$H$9:$H$52)</f>
        <v>0</v>
      </c>
      <c r="E53" s="240">
        <v>0</v>
      </c>
      <c r="F53" s="237"/>
    </row>
    <row r="54" spans="2:6" ht="12.75">
      <c r="B54" s="184" t="s">
        <v>339</v>
      </c>
      <c r="C54" s="137" t="s">
        <v>260</v>
      </c>
      <c r="D54" s="223">
        <f>SUMIF('3.3 Depreciation'!$D$9:$D$52,'3. Statement of pipeline assets'!C52,'3.3 Depreciation'!$I$9:$I$52)+SUMIF('3.3 Depreciation'!$D$9:$D$52,'3. Statement of pipeline assets'!C52,'3.3 Depreciation'!$J$9:$J$52)</f>
        <v>0</v>
      </c>
      <c r="E54" s="240">
        <v>0</v>
      </c>
      <c r="F54" s="237"/>
    </row>
    <row r="55" spans="2:6" ht="11.25" customHeight="1">
      <c r="B55" s="184" t="s">
        <v>339</v>
      </c>
      <c r="C55" s="137" t="s">
        <v>92</v>
      </c>
      <c r="D55" s="223">
        <f>SUMIF('3.3 Depreciation'!$D$9:$D$52,'3. Statement of pipeline assets'!C52,'3.3 Depreciation'!$K$9:$K$52)</f>
        <v>0</v>
      </c>
      <c r="E55" s="240">
        <v>0</v>
      </c>
      <c r="F55" s="237"/>
    </row>
    <row r="56" spans="2:6" ht="12.75">
      <c r="B56" s="185"/>
      <c r="C56" s="139" t="s">
        <v>176</v>
      </c>
      <c r="D56" s="223">
        <f>SUM(D53:D55)</f>
        <v>0</v>
      </c>
      <c r="E56" s="145">
        <f>SUM(E53:E55)</f>
        <v>0</v>
      </c>
      <c r="F56" s="238"/>
    </row>
    <row r="57" spans="2:6" ht="12.75">
      <c r="B57" s="186"/>
      <c r="C57" s="140" t="s">
        <v>273</v>
      </c>
      <c r="D57" s="224"/>
      <c r="E57" s="150"/>
      <c r="F57" s="237"/>
    </row>
    <row r="58" spans="2:6" ht="12.75">
      <c r="B58" s="184" t="s">
        <v>339</v>
      </c>
      <c r="C58" s="137" t="s">
        <v>178</v>
      </c>
      <c r="D58" s="223">
        <f>SUMIF('3.3 Depreciation'!$D$9:$D$52,'3. Statement of pipeline assets'!C57,'3.3 Depreciation'!$H$9:$H$52)+SUMIF('3.3 Depreciation'!$D$9:$D$52,'3. Statement of pipeline assets'!C57,'3.3 Depreciation'!$I$9:$I$52)</f>
        <v>4895566.236704672</v>
      </c>
      <c r="E58" s="240">
        <v>4895566.236704672</v>
      </c>
      <c r="F58" s="237"/>
    </row>
    <row r="59" spans="2:6" ht="12.75">
      <c r="B59" s="184" t="s">
        <v>339</v>
      </c>
      <c r="C59" s="138" t="s">
        <v>79</v>
      </c>
      <c r="D59" s="223">
        <f>SUMIF('3.3 Depreciation'!$D$9:$D$52,'3. Statement of pipeline assets'!C57,'3.3 Depreciation'!$N$9:$N$52)+SUMIF('3.3 Depreciation'!$D$9:$D$52,'3. Statement of pipeline assets'!C57,'3.3 Depreciation'!$M$9:$M$52)</f>
        <v>-1054922.819205669</v>
      </c>
      <c r="E59" s="240">
        <v>-853687.5671160433</v>
      </c>
      <c r="F59" s="237"/>
    </row>
    <row r="60" spans="2:6" ht="12.75">
      <c r="B60" s="184" t="s">
        <v>339</v>
      </c>
      <c r="C60" s="137" t="s">
        <v>92</v>
      </c>
      <c r="D60" s="223">
        <f>SUMIF('3.3 Depreciation'!$D$9:$D$52,'3. Statement of pipeline assets'!C57,'3.3 Depreciation'!$K$9:$K$52)</f>
        <v>0</v>
      </c>
      <c r="E60" s="240">
        <v>0</v>
      </c>
      <c r="F60" s="237"/>
    </row>
    <row r="61" spans="2:8" ht="12.75">
      <c r="B61" s="185"/>
      <c r="C61" s="139" t="s">
        <v>274</v>
      </c>
      <c r="D61" s="223">
        <f>SUM(D58:D60)</f>
        <v>3840643.417499003</v>
      </c>
      <c r="E61" s="223">
        <f>SUM(E58:E59)</f>
        <v>4041878.669588628</v>
      </c>
      <c r="F61" s="237"/>
      <c r="H61" s="215"/>
    </row>
    <row r="62" spans="2:6" ht="12.75">
      <c r="B62" s="184" t="s">
        <v>339</v>
      </c>
      <c r="C62" s="137" t="s">
        <v>179</v>
      </c>
      <c r="D62" s="225">
        <v>25272141.28</v>
      </c>
      <c r="E62" s="240">
        <v>25272141.28</v>
      </c>
      <c r="F62" s="238"/>
    </row>
    <row r="63" spans="2:7" ht="12.75">
      <c r="B63" s="185"/>
      <c r="C63" s="139" t="s">
        <v>91</v>
      </c>
      <c r="D63" s="223">
        <f>SUM(D15,D21,D27,D33,D39,D45,D51,D56,D61,D62)</f>
        <v>344542801.3135896</v>
      </c>
      <c r="E63" s="223">
        <f>SUM(E15,E21,E27,E33,E39,E45,E51,E56,E61,E62)</f>
        <v>351732732.572641</v>
      </c>
      <c r="F63" s="239"/>
      <c r="G63" s="239"/>
    </row>
    <row r="64" spans="2:5" ht="12.75">
      <c r="B64" s="186"/>
      <c r="C64" s="140" t="s">
        <v>139</v>
      </c>
      <c r="D64" s="224"/>
      <c r="E64" s="150"/>
    </row>
    <row r="65" spans="2:5" ht="12.75">
      <c r="B65" s="184" t="s">
        <v>339</v>
      </c>
      <c r="C65" s="137" t="s">
        <v>140</v>
      </c>
      <c r="D65" s="223">
        <f>SUMIF('3.3 Depreciation'!$D$60:$D$77,"Property plant and equipment",'3.3 Depreciation'!$G$60:$G$77)</f>
        <v>0</v>
      </c>
      <c r="E65" s="240">
        <v>0</v>
      </c>
    </row>
    <row r="66" spans="2:5" ht="12.75">
      <c r="B66" s="184" t="s">
        <v>339</v>
      </c>
      <c r="C66" s="137" t="s">
        <v>260</v>
      </c>
      <c r="D66" s="223">
        <f>SUMIF('3.3 Depreciation'!$D$60:$D$77,"Property plant and equipment",'3.3 Depreciation'!$H$60:$H$77)+SUMIF('3.3 Depreciation'!$D$60:$D$77,"Property plant and equipment",'3.3 Depreciation'!$I$60:$I$77)</f>
        <v>183360.33000000002</v>
      </c>
      <c r="E66" s="240">
        <v>0</v>
      </c>
    </row>
    <row r="67" spans="2:5" ht="12.75">
      <c r="B67" s="184" t="s">
        <v>339</v>
      </c>
      <c r="C67" s="137" t="s">
        <v>141</v>
      </c>
      <c r="D67" s="223">
        <f>SUMIF('3.3 Depreciation'!$D$60:$D$77,"Property plant and equipment",'3.3 Depreciation'!$L$60:$L$77)+'3.3 Depreciation'!J60</f>
        <v>-16222.439999999999</v>
      </c>
      <c r="E67" s="240">
        <v>0</v>
      </c>
    </row>
    <row r="68" spans="2:5" ht="12.75">
      <c r="B68" s="185"/>
      <c r="C68" s="139" t="s">
        <v>142</v>
      </c>
      <c r="D68" s="223">
        <f>SUM(D65:D67)</f>
        <v>167137.89</v>
      </c>
      <c r="E68" s="145">
        <f>SUM(E65:E67)</f>
        <v>0</v>
      </c>
    </row>
    <row r="69" spans="2:5" ht="12.75">
      <c r="B69" s="184" t="s">
        <v>340</v>
      </c>
      <c r="C69" s="137" t="s">
        <v>143</v>
      </c>
      <c r="D69" s="225">
        <v>0</v>
      </c>
      <c r="E69" s="240">
        <v>0</v>
      </c>
    </row>
    <row r="70" spans="2:5" ht="12.75">
      <c r="B70" s="184" t="s">
        <v>340</v>
      </c>
      <c r="C70" s="137" t="s">
        <v>144</v>
      </c>
      <c r="D70" s="225">
        <v>31029436</v>
      </c>
      <c r="E70" s="240">
        <v>38017058.99</v>
      </c>
    </row>
    <row r="71" spans="2:5" ht="12.75">
      <c r="B71" s="184" t="s">
        <v>340</v>
      </c>
      <c r="C71" s="137" t="s">
        <v>80</v>
      </c>
      <c r="D71" s="225">
        <v>132418936.81558393</v>
      </c>
      <c r="E71" s="240">
        <v>106168332.37000003</v>
      </c>
    </row>
    <row r="72" spans="2:5" ht="12.75">
      <c r="B72" s="185"/>
      <c r="C72" s="139" t="s">
        <v>145</v>
      </c>
      <c r="D72" s="223">
        <f>SUM(D68:D71)</f>
        <v>163615510.70558393</v>
      </c>
      <c r="E72" s="223">
        <f>SUM(E68:E71)</f>
        <v>144185391.36000004</v>
      </c>
    </row>
    <row r="73" spans="2:5" ht="12.75" customHeight="1">
      <c r="B73" s="185"/>
      <c r="C73" s="139" t="s">
        <v>26</v>
      </c>
      <c r="D73" s="226">
        <f>SUM(D63,D72)</f>
        <v>508158312.0191735</v>
      </c>
      <c r="E73" s="226">
        <f>SUM(E63,E72)</f>
        <v>495918123.932641</v>
      </c>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 name="EpmWorksheetKeyString_GUID" r:id="rId4"/>
  </customProperties>
  <drawing r:id="rId1"/>
</worksheet>
</file>

<file path=xl/worksheets/sheet11.xml><?xml version="1.0" encoding="utf-8"?>
<worksheet xmlns="http://schemas.openxmlformats.org/spreadsheetml/2006/main" xmlns:r="http://schemas.openxmlformats.org/officeDocument/2006/relationships">
  <sheetPr>
    <tabColor rgb="FF92D050"/>
  </sheetPr>
  <dimension ref="B1:F26"/>
  <sheetViews>
    <sheetView zoomScale="70" zoomScaleNormal="70"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4" width="42.28125" style="85" customWidth="1"/>
    <col min="5" max="5" width="12.140625" style="85" bestFit="1" customWidth="1"/>
    <col min="6" max="6" width="98.140625" style="85" customWidth="1"/>
    <col min="7" max="7" width="9.421875" style="85" customWidth="1"/>
    <col min="8" max="8" width="25.140625" style="85" customWidth="1"/>
    <col min="9" max="16384" width="9.140625" style="85" customWidth="1"/>
  </cols>
  <sheetData>
    <row r="1" spans="2:5" ht="20.25">
      <c r="B1" s="86" t="s">
        <v>163</v>
      </c>
      <c r="C1" s="86"/>
      <c r="D1" s="42"/>
      <c r="E1" s="42"/>
    </row>
    <row r="2" spans="2:5" ht="20.25">
      <c r="B2" s="167" t="str">
        <f>Tradingname</f>
        <v>Darling Downs Pipeline</v>
      </c>
      <c r="C2" s="168"/>
      <c r="D2" s="86"/>
      <c r="E2" s="86"/>
    </row>
    <row r="3" spans="2:6" ht="34.5">
      <c r="B3" s="169" t="s">
        <v>219</v>
      </c>
      <c r="C3" s="170">
        <f>Yearending</f>
        <v>43830</v>
      </c>
      <c r="F3" s="125"/>
    </row>
    <row r="5" spans="2:5" ht="15.75">
      <c r="B5" s="89" t="s">
        <v>248</v>
      </c>
      <c r="C5" s="87"/>
      <c r="D5" s="87"/>
      <c r="E5" s="87"/>
    </row>
    <row r="6" spans="2:5" ht="15.75">
      <c r="B6" s="89"/>
      <c r="C6" s="87"/>
      <c r="D6" s="87"/>
      <c r="E6" s="87"/>
    </row>
    <row r="7" spans="2:6" ht="40.5" customHeight="1">
      <c r="B7" s="90" t="s">
        <v>262</v>
      </c>
      <c r="C7" s="90" t="s">
        <v>147</v>
      </c>
      <c r="D7" s="90" t="s">
        <v>152</v>
      </c>
      <c r="E7" s="90" t="s">
        <v>148</v>
      </c>
      <c r="F7" s="91" t="s">
        <v>150</v>
      </c>
    </row>
    <row r="8" spans="2:6" ht="12.75">
      <c r="B8" s="92"/>
      <c r="C8" s="92"/>
      <c r="D8" s="115"/>
      <c r="E8" s="132" t="s">
        <v>149</v>
      </c>
      <c r="F8" s="93"/>
    </row>
    <row r="9" spans="2:6" ht="38.25">
      <c r="B9" s="94" t="s">
        <v>316</v>
      </c>
      <c r="C9" s="194" t="str">
        <f>'3. Statement of pipeline assets'!C8</f>
        <v>Pipelines</v>
      </c>
      <c r="D9" s="94" t="s">
        <v>315</v>
      </c>
      <c r="E9" s="94">
        <v>66.52132080075546</v>
      </c>
      <c r="F9" s="216" t="s">
        <v>365</v>
      </c>
    </row>
    <row r="10" spans="2:6" ht="38.25">
      <c r="B10" s="94" t="s">
        <v>316</v>
      </c>
      <c r="C10" s="194" t="str">
        <f>'3. Statement of pipeline assets'!C16</f>
        <v>Compressors</v>
      </c>
      <c r="D10" s="94" t="s">
        <v>315</v>
      </c>
      <c r="E10" s="94">
        <v>33.79429716295482</v>
      </c>
      <c r="F10" s="216" t="s">
        <v>365</v>
      </c>
    </row>
    <row r="11" spans="2:6" ht="38.25">
      <c r="B11" s="94" t="s">
        <v>316</v>
      </c>
      <c r="C11" s="194" t="str">
        <f>'3. Statement of pipeline assets'!C22</f>
        <v>City Gates, supply regulators and valve stations</v>
      </c>
      <c r="D11" s="94" t="s">
        <v>315</v>
      </c>
      <c r="E11" s="94">
        <v>34.56284367157037</v>
      </c>
      <c r="F11" s="216" t="s">
        <v>365</v>
      </c>
    </row>
    <row r="12" spans="2:6" ht="38.25">
      <c r="B12" s="94" t="s">
        <v>316</v>
      </c>
      <c r="C12" s="194" t="str">
        <f>'3. Statement of pipeline assets'!C28</f>
        <v>Metering</v>
      </c>
      <c r="D12" s="94" t="s">
        <v>315</v>
      </c>
      <c r="E12" s="94">
        <v>36.649180770484676</v>
      </c>
      <c r="F12" s="216" t="s">
        <v>365</v>
      </c>
    </row>
    <row r="13" spans="2:6" ht="12.75">
      <c r="B13" s="94" t="s">
        <v>316</v>
      </c>
      <c r="C13" s="194" t="str">
        <f>'3. Statement of pipeline assets'!C34</f>
        <v>Odourant plants</v>
      </c>
      <c r="D13" s="94" t="s">
        <v>315</v>
      </c>
      <c r="E13" s="94">
        <v>0</v>
      </c>
      <c r="F13" s="216" t="s">
        <v>366</v>
      </c>
    </row>
    <row r="14" spans="2:6" ht="38.25">
      <c r="B14" s="94" t="s">
        <v>316</v>
      </c>
      <c r="C14" s="194" t="str">
        <f>'3. Statement of pipeline assets'!C40</f>
        <v>SCADA (Communications)</v>
      </c>
      <c r="D14" s="94" t="s">
        <v>315</v>
      </c>
      <c r="E14" s="94">
        <v>17.409085015235295</v>
      </c>
      <c r="F14" s="216" t="s">
        <v>365</v>
      </c>
    </row>
    <row r="15" spans="2:6" ht="38.25">
      <c r="B15" s="94" t="s">
        <v>316</v>
      </c>
      <c r="C15" s="194" t="str">
        <f>'3. Statement of pipeline assets'!C46</f>
        <v>Buildings</v>
      </c>
      <c r="D15" s="94" t="s">
        <v>315</v>
      </c>
      <c r="E15" s="94">
        <v>33.88835815511236</v>
      </c>
      <c r="F15" s="216" t="s">
        <v>365</v>
      </c>
    </row>
    <row r="16" spans="2:6" ht="38.25">
      <c r="B16" s="94" t="s">
        <v>316</v>
      </c>
      <c r="C16" s="194" t="str">
        <f>'3. Statement of pipeline assets'!C57</f>
        <v>Other depreciable pipeline assets</v>
      </c>
      <c r="D16" s="94" t="s">
        <v>315</v>
      </c>
      <c r="E16" s="94">
        <v>19.644597457517246</v>
      </c>
      <c r="F16" s="216" t="s">
        <v>365</v>
      </c>
    </row>
    <row r="17" spans="2:6" ht="12.75">
      <c r="B17" s="94"/>
      <c r="C17" s="94" t="s">
        <v>247</v>
      </c>
      <c r="D17" s="94"/>
      <c r="E17" s="94"/>
      <c r="F17" s="216"/>
    </row>
    <row r="18" spans="2:6" ht="12.75">
      <c r="B18" s="94"/>
      <c r="C18" s="94" t="s">
        <v>247</v>
      </c>
      <c r="D18" s="94"/>
      <c r="E18" s="94"/>
      <c r="F18" s="216"/>
    </row>
    <row r="19" spans="2:6" ht="12.75">
      <c r="B19" s="94"/>
      <c r="C19" s="94" t="s">
        <v>247</v>
      </c>
      <c r="D19" s="94"/>
      <c r="E19" s="94"/>
      <c r="F19" s="216"/>
    </row>
    <row r="20" spans="2:6" ht="12.75">
      <c r="B20" s="94"/>
      <c r="C20" s="94" t="s">
        <v>247</v>
      </c>
      <c r="D20" s="94"/>
      <c r="E20" s="94"/>
      <c r="F20" s="216"/>
    </row>
    <row r="21" spans="2:6" ht="75.75" customHeight="1">
      <c r="B21" s="94" t="s">
        <v>316</v>
      </c>
      <c r="C21" s="194" t="str">
        <f>'3. Statement of pipeline assets'!C64</f>
        <v>Shared supporting assets</v>
      </c>
      <c r="D21" s="94" t="s">
        <v>315</v>
      </c>
      <c r="E21" s="94">
        <v>3.1703732208597124</v>
      </c>
      <c r="F21" s="216" t="s">
        <v>365</v>
      </c>
    </row>
    <row r="22" spans="2:6" ht="12.75">
      <c r="B22" s="94"/>
      <c r="C22" s="94" t="s">
        <v>247</v>
      </c>
      <c r="D22" s="94"/>
      <c r="E22" s="94"/>
      <c r="F22" s="96"/>
    </row>
    <row r="23" spans="2:6" ht="12.75">
      <c r="B23" s="94"/>
      <c r="C23" s="94" t="s">
        <v>247</v>
      </c>
      <c r="D23" s="94"/>
      <c r="E23" s="94"/>
      <c r="F23" s="96"/>
    </row>
    <row r="24" spans="2:6" ht="12.75">
      <c r="B24" s="94"/>
      <c r="C24" s="94" t="s">
        <v>247</v>
      </c>
      <c r="D24" s="94"/>
      <c r="E24" s="94"/>
      <c r="F24" s="96"/>
    </row>
    <row r="25" spans="2:6" ht="12.75">
      <c r="B25" s="94"/>
      <c r="C25" s="94" t="s">
        <v>247</v>
      </c>
      <c r="D25" s="94"/>
      <c r="E25" s="94"/>
      <c r="F25" s="96"/>
    </row>
    <row r="26" spans="2:6" ht="12.75">
      <c r="B26" s="94"/>
      <c r="C26" s="94" t="s">
        <v>247</v>
      </c>
      <c r="D26" s="94"/>
      <c r="E26" s="94"/>
      <c r="F26" s="96"/>
    </row>
  </sheetData>
  <sheetProtection/>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B1" sqref="B1"/>
    </sheetView>
  </sheetViews>
  <sheetFormatPr defaultColWidth="9.140625" defaultRowHeight="12.75"/>
  <cols>
    <col min="1" max="1" width="12.00390625" style="43" customWidth="1"/>
    <col min="2" max="2" width="31.7109375" style="43" customWidth="1"/>
    <col min="3" max="3" width="22.57421875" style="43" customWidth="1"/>
    <col min="4" max="4" width="27.28125" style="43" customWidth="1"/>
    <col min="5" max="5" width="32.8515625" style="43" customWidth="1"/>
    <col min="6" max="6" width="21.7109375" style="43" customWidth="1"/>
    <col min="7" max="7" width="24.421875" style="43" customWidth="1"/>
    <col min="8" max="8" width="45.00390625" style="43" customWidth="1"/>
    <col min="9" max="10" width="19.8515625" style="43" customWidth="1"/>
    <col min="11" max="11" width="18.28125" style="43" customWidth="1"/>
    <col min="12" max="16384" width="9.140625" style="43" customWidth="1"/>
  </cols>
  <sheetData>
    <row r="1" spans="2:10" ht="20.25">
      <c r="B1" s="44" t="s">
        <v>195</v>
      </c>
      <c r="D1" s="42"/>
      <c r="E1" s="42"/>
      <c r="F1" s="42"/>
      <c r="G1" s="42"/>
      <c r="H1" s="42"/>
      <c r="I1" s="42"/>
      <c r="J1" s="42"/>
    </row>
    <row r="2" spans="2:3" ht="15">
      <c r="B2" s="167" t="str">
        <f>Tradingname</f>
        <v>Darling Downs Pipeline</v>
      </c>
      <c r="C2" s="168"/>
    </row>
    <row r="3" spans="2:6" ht="18" customHeight="1">
      <c r="B3" s="192" t="s">
        <v>219</v>
      </c>
      <c r="C3" s="193">
        <f>Yearending</f>
        <v>43830</v>
      </c>
      <c r="F3" s="125"/>
    </row>
    <row r="5" ht="15.75">
      <c r="B5" s="65" t="s">
        <v>250</v>
      </c>
    </row>
    <row r="6" spans="2:10" ht="12.75">
      <c r="B6" s="45"/>
      <c r="C6" s="48"/>
      <c r="D6" s="48"/>
      <c r="E6" s="48"/>
      <c r="F6" s="48"/>
      <c r="G6" s="49"/>
      <c r="H6" s="66"/>
      <c r="I6" s="50"/>
      <c r="J6" s="50"/>
    </row>
    <row r="7" spans="2:5" ht="31.5" customHeight="1">
      <c r="B7" s="110" t="s">
        <v>97</v>
      </c>
      <c r="C7" s="53" t="s">
        <v>243</v>
      </c>
      <c r="D7" s="53" t="s">
        <v>196</v>
      </c>
      <c r="E7" s="53" t="s">
        <v>197</v>
      </c>
    </row>
    <row r="8" spans="2:5" ht="13.5" customHeight="1">
      <c r="B8" s="187"/>
      <c r="C8" s="124"/>
      <c r="D8" s="124"/>
      <c r="E8" s="124"/>
    </row>
    <row r="9" spans="2:5" ht="13.5" customHeight="1">
      <c r="B9" s="187"/>
      <c r="C9" s="124"/>
      <c r="D9" s="124"/>
      <c r="E9" s="124"/>
    </row>
    <row r="10" spans="2:5" ht="13.5" customHeight="1">
      <c r="B10" s="187"/>
      <c r="C10" s="124"/>
      <c r="D10" s="124"/>
      <c r="E10" s="124"/>
    </row>
    <row r="11" spans="2:5" ht="13.5" customHeight="1">
      <c r="B11" s="187"/>
      <c r="C11" s="124"/>
      <c r="D11" s="124"/>
      <c r="E11" s="124"/>
    </row>
    <row r="12" spans="2:5" ht="13.5" customHeight="1">
      <c r="B12" s="187"/>
      <c r="C12" s="124"/>
      <c r="D12" s="124"/>
      <c r="E12" s="124"/>
    </row>
    <row r="13" spans="2:5" ht="13.5" customHeight="1">
      <c r="B13" s="187"/>
      <c r="C13" s="124"/>
      <c r="D13" s="124"/>
      <c r="E13" s="124"/>
    </row>
    <row r="14" spans="2:5" ht="13.5" customHeight="1">
      <c r="B14" s="187"/>
      <c r="C14" s="124"/>
      <c r="D14" s="124"/>
      <c r="E14" s="124"/>
    </row>
    <row r="15" spans="2:5" ht="13.5" customHeight="1">
      <c r="B15" s="187"/>
      <c r="C15" s="124"/>
      <c r="D15" s="124"/>
      <c r="E15" s="124"/>
    </row>
    <row r="16" spans="2:5" ht="13.5" customHeight="1">
      <c r="B16" s="187"/>
      <c r="C16" s="124"/>
      <c r="D16" s="124"/>
      <c r="E16" s="124"/>
    </row>
    <row r="17" spans="2:5" ht="13.5" customHeight="1">
      <c r="B17" s="187"/>
      <c r="C17" s="124"/>
      <c r="D17" s="124"/>
      <c r="E17" s="124"/>
    </row>
    <row r="18" spans="2:5" ht="13.5" customHeight="1">
      <c r="B18" s="187"/>
      <c r="C18" s="124"/>
      <c r="D18" s="124"/>
      <c r="E18" s="124"/>
    </row>
    <row r="19" spans="2:5" ht="13.5" customHeight="1">
      <c r="B19" s="187"/>
      <c r="C19" s="124"/>
      <c r="D19" s="124"/>
      <c r="E19" s="124"/>
    </row>
    <row r="20" spans="2:5" ht="13.5" customHeight="1">
      <c r="B20" s="187"/>
      <c r="C20" s="124"/>
      <c r="D20" s="124"/>
      <c r="E20" s="124"/>
    </row>
    <row r="21" spans="2:5" ht="13.5" customHeight="1">
      <c r="B21" s="187"/>
      <c r="C21" s="124"/>
      <c r="D21" s="124"/>
      <c r="E21" s="124"/>
    </row>
    <row r="22" spans="2:5" ht="13.5" customHeight="1">
      <c r="B22" s="187"/>
      <c r="C22" s="124"/>
      <c r="D22" s="124"/>
      <c r="E22" s="124"/>
    </row>
    <row r="25" ht="15.75">
      <c r="B25" s="65" t="s">
        <v>249</v>
      </c>
    </row>
    <row r="26" spans="2:5" ht="12.75">
      <c r="B26" s="45"/>
      <c r="C26" s="48"/>
      <c r="D26" s="48"/>
      <c r="E26" s="48"/>
    </row>
    <row r="27" spans="2:8" ht="36.75" customHeight="1">
      <c r="B27" s="110" t="s">
        <v>97</v>
      </c>
      <c r="C27" s="53" t="s">
        <v>244</v>
      </c>
      <c r="D27" s="53" t="s">
        <v>196</v>
      </c>
      <c r="E27" s="53" t="s">
        <v>197</v>
      </c>
      <c r="F27" s="53" t="s">
        <v>245</v>
      </c>
      <c r="G27" s="53" t="s">
        <v>205</v>
      </c>
      <c r="H27" s="53" t="s">
        <v>206</v>
      </c>
    </row>
    <row r="28" spans="2:8" ht="12.75">
      <c r="B28" s="187"/>
      <c r="C28" s="124"/>
      <c r="D28" s="124"/>
      <c r="E28" s="124"/>
      <c r="F28" s="124"/>
      <c r="G28" s="124"/>
      <c r="H28" s="124"/>
    </row>
    <row r="29" spans="2:8" ht="12.75">
      <c r="B29" s="187"/>
      <c r="C29" s="124"/>
      <c r="D29" s="124"/>
      <c r="E29" s="124"/>
      <c r="F29" s="124"/>
      <c r="G29" s="124"/>
      <c r="H29" s="124"/>
    </row>
    <row r="30" spans="2:8" ht="12.75">
      <c r="B30" s="187"/>
      <c r="C30" s="124"/>
      <c r="D30" s="124"/>
      <c r="E30" s="124"/>
      <c r="F30" s="124"/>
      <c r="G30" s="124"/>
      <c r="H30" s="124"/>
    </row>
    <row r="31" spans="2:8" ht="12.75">
      <c r="B31" s="187"/>
      <c r="C31" s="124"/>
      <c r="D31" s="124"/>
      <c r="E31" s="124"/>
      <c r="F31" s="124"/>
      <c r="G31" s="124"/>
      <c r="H31" s="124"/>
    </row>
    <row r="32" spans="2:8" ht="12.75" hidden="1">
      <c r="B32" s="187"/>
      <c r="C32" s="124"/>
      <c r="D32" s="124"/>
      <c r="E32" s="124"/>
      <c r="F32" s="124"/>
      <c r="G32" s="124"/>
      <c r="H32" s="124"/>
    </row>
    <row r="33" spans="2:8" ht="12.75" hidden="1">
      <c r="B33" s="187"/>
      <c r="C33" s="124"/>
      <c r="D33" s="124"/>
      <c r="E33" s="124"/>
      <c r="F33" s="124"/>
      <c r="G33" s="124"/>
      <c r="H33" s="124"/>
    </row>
    <row r="34" spans="2:8" ht="12.75" hidden="1">
      <c r="B34" s="187"/>
      <c r="C34" s="124"/>
      <c r="D34" s="124"/>
      <c r="E34" s="124"/>
      <c r="F34" s="124"/>
      <c r="G34" s="124"/>
      <c r="H34" s="124"/>
    </row>
    <row r="35" spans="2:8" ht="12.75" hidden="1">
      <c r="B35" s="187"/>
      <c r="C35" s="124"/>
      <c r="D35" s="124"/>
      <c r="E35" s="124"/>
      <c r="F35" s="124"/>
      <c r="G35" s="124"/>
      <c r="H35" s="124"/>
    </row>
    <row r="36" spans="2:8" ht="12.75" hidden="1">
      <c r="B36" s="187"/>
      <c r="C36" s="124"/>
      <c r="D36" s="124"/>
      <c r="E36" s="124"/>
      <c r="F36" s="124"/>
      <c r="G36" s="124"/>
      <c r="H36" s="124"/>
    </row>
    <row r="37" spans="2:8" ht="12.75" hidden="1">
      <c r="B37" s="187"/>
      <c r="C37" s="124"/>
      <c r="D37" s="124"/>
      <c r="E37" s="124"/>
      <c r="F37" s="124"/>
      <c r="G37" s="124"/>
      <c r="H37" s="124"/>
    </row>
    <row r="38" spans="2:8" ht="12.75" hidden="1">
      <c r="B38" s="187"/>
      <c r="C38" s="124"/>
      <c r="D38" s="124"/>
      <c r="E38" s="124"/>
      <c r="F38" s="124"/>
      <c r="G38" s="124"/>
      <c r="H38" s="124"/>
    </row>
    <row r="39" spans="2:8" ht="12.75" hidden="1">
      <c r="B39" s="187"/>
      <c r="C39" s="124"/>
      <c r="D39" s="124"/>
      <c r="E39" s="124"/>
      <c r="F39" s="124"/>
      <c r="G39" s="124"/>
      <c r="H39" s="124"/>
    </row>
    <row r="40" spans="2:8" ht="12.75" hidden="1">
      <c r="B40" s="187"/>
      <c r="C40" s="124"/>
      <c r="D40" s="124"/>
      <c r="E40" s="124"/>
      <c r="F40" s="124"/>
      <c r="G40" s="124"/>
      <c r="H40" s="124"/>
    </row>
    <row r="41" spans="2:8" ht="12.75">
      <c r="B41" s="187"/>
      <c r="C41" s="124"/>
      <c r="D41" s="124"/>
      <c r="E41" s="124"/>
      <c r="F41" s="124"/>
      <c r="G41" s="124"/>
      <c r="H41" s="124"/>
    </row>
    <row r="42" spans="2:8" ht="12.75">
      <c r="B42" s="187"/>
      <c r="C42" s="124"/>
      <c r="D42" s="124"/>
      <c r="E42" s="124"/>
      <c r="F42" s="124"/>
      <c r="G42" s="124"/>
      <c r="H42" s="124"/>
    </row>
    <row r="43" spans="2:8" ht="12.75">
      <c r="B43" s="187"/>
      <c r="C43" s="124"/>
      <c r="D43" s="124"/>
      <c r="E43" s="124"/>
      <c r="F43" s="124"/>
      <c r="G43" s="124"/>
      <c r="H43" s="124"/>
    </row>
    <row r="44" spans="2:8" ht="12.75">
      <c r="B44" s="187"/>
      <c r="C44" s="124"/>
      <c r="D44" s="124"/>
      <c r="E44" s="124"/>
      <c r="F44" s="124"/>
      <c r="G44" s="124"/>
      <c r="H44" s="124"/>
    </row>
    <row r="45" spans="2:8" ht="12.75">
      <c r="B45" s="187"/>
      <c r="C45" s="124"/>
      <c r="D45" s="124"/>
      <c r="E45" s="124"/>
      <c r="F45" s="124"/>
      <c r="G45" s="124"/>
      <c r="H45" s="124"/>
    </row>
    <row r="46" spans="2:8" ht="12.75">
      <c r="B46" s="187"/>
      <c r="C46" s="124"/>
      <c r="D46" s="124"/>
      <c r="E46" s="124"/>
      <c r="F46" s="124"/>
      <c r="G46" s="124"/>
      <c r="H46" s="124"/>
    </row>
    <row r="47" spans="2:8" ht="12.75">
      <c r="B47" s="187"/>
      <c r="C47" s="124"/>
      <c r="D47" s="124"/>
      <c r="E47" s="124"/>
      <c r="F47" s="124"/>
      <c r="G47" s="124"/>
      <c r="H47" s="124"/>
    </row>
    <row r="48" spans="2:8" ht="12.75">
      <c r="B48" s="187"/>
      <c r="C48" s="124"/>
      <c r="D48" s="124"/>
      <c r="E48" s="124"/>
      <c r="F48" s="124"/>
      <c r="G48" s="124"/>
      <c r="H48" s="124"/>
    </row>
    <row r="49" spans="2:8" ht="12.75">
      <c r="B49" s="187"/>
      <c r="C49" s="124"/>
      <c r="D49" s="124"/>
      <c r="E49" s="124"/>
      <c r="F49" s="124"/>
      <c r="G49" s="124"/>
      <c r="H49" s="124"/>
    </row>
    <row r="50" spans="2:8" ht="12.75">
      <c r="B50" s="187"/>
      <c r="C50" s="124"/>
      <c r="D50" s="124"/>
      <c r="E50" s="124"/>
      <c r="F50" s="124"/>
      <c r="G50" s="124"/>
      <c r="H50" s="124"/>
    </row>
    <row r="51" spans="2:8" ht="12.75">
      <c r="B51" s="187"/>
      <c r="C51" s="124"/>
      <c r="D51" s="124"/>
      <c r="E51" s="124"/>
      <c r="F51" s="124"/>
      <c r="G51" s="124"/>
      <c r="H51" s="124"/>
    </row>
    <row r="52" spans="2:8" ht="12.75">
      <c r="B52" s="187"/>
      <c r="C52" s="124"/>
      <c r="D52" s="124"/>
      <c r="E52" s="124"/>
      <c r="F52" s="124"/>
      <c r="G52" s="124"/>
      <c r="H52" s="124"/>
    </row>
    <row r="53" spans="2:8" ht="12.75">
      <c r="B53" s="187"/>
      <c r="C53" s="124"/>
      <c r="D53" s="124"/>
      <c r="E53" s="124"/>
      <c r="F53" s="124"/>
      <c r="G53" s="124"/>
      <c r="H53" s="124"/>
    </row>
    <row r="54" spans="2:8" ht="12.75">
      <c r="B54" s="187"/>
      <c r="C54" s="124"/>
      <c r="D54" s="124"/>
      <c r="E54" s="124"/>
      <c r="F54" s="124"/>
      <c r="G54" s="124"/>
      <c r="H54" s="124"/>
    </row>
  </sheetData>
  <sheetProtection/>
  <printOptions/>
  <pageMargins left="0.25" right="0.25" top="0.75" bottom="0.75" header="0.3" footer="0.3"/>
  <pageSetup horizontalDpi="600" verticalDpi="600" orientation="landscape" paperSize="9" scale="59" r:id="rId2"/>
  <customProperties>
    <customPr name="_pios_id" r:id="rId3"/>
    <customPr name="EpmWorksheetKeyString_GUID" r:id="rId4"/>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O78"/>
  <sheetViews>
    <sheetView zoomScalePageLayoutView="0" workbookViewId="0" topLeftCell="A1">
      <selection activeCell="B1" sqref="B1"/>
    </sheetView>
  </sheetViews>
  <sheetFormatPr defaultColWidth="9.140625" defaultRowHeight="12.75"/>
  <cols>
    <col min="1" max="1" width="11.421875" style="0" customWidth="1"/>
    <col min="2" max="2" width="32.421875" style="0" customWidth="1"/>
    <col min="3" max="4" width="40.7109375" style="0" customWidth="1"/>
    <col min="5" max="15" width="20.7109375" style="0" customWidth="1"/>
  </cols>
  <sheetData>
    <row r="1" spans="2:5" ht="20.25">
      <c r="B1" s="98" t="s">
        <v>346</v>
      </c>
      <c r="D1" s="248"/>
      <c r="E1" s="248"/>
    </row>
    <row r="2" spans="2:5" ht="15">
      <c r="B2" s="167" t="str">
        <f>Tradingname</f>
        <v>Darling Downs Pipeline</v>
      </c>
      <c r="C2" s="168"/>
      <c r="D2" s="248"/>
      <c r="E2" s="248"/>
    </row>
    <row r="3" spans="2:5" ht="15">
      <c r="B3" s="169" t="s">
        <v>219</v>
      </c>
      <c r="C3" s="170">
        <f>Yearending</f>
        <v>43830</v>
      </c>
      <c r="D3" s="248"/>
      <c r="E3" s="248"/>
    </row>
    <row r="5" spans="2:11" ht="30" customHeight="1">
      <c r="B5" s="99" t="s">
        <v>251</v>
      </c>
      <c r="I5" s="292" t="s">
        <v>300</v>
      </c>
      <c r="J5" s="292"/>
      <c r="K5" s="292"/>
    </row>
    <row r="7" spans="2:15" ht="45" customHeight="1">
      <c r="B7" s="100" t="s">
        <v>262</v>
      </c>
      <c r="C7" s="101" t="s">
        <v>21</v>
      </c>
      <c r="D7" s="101" t="s">
        <v>0</v>
      </c>
      <c r="E7" s="101" t="s">
        <v>83</v>
      </c>
      <c r="F7" s="101" t="s">
        <v>84</v>
      </c>
      <c r="G7" s="101" t="s">
        <v>191</v>
      </c>
      <c r="H7" s="101" t="s">
        <v>180</v>
      </c>
      <c r="I7" s="101" t="s">
        <v>86</v>
      </c>
      <c r="J7" s="101" t="s">
        <v>190</v>
      </c>
      <c r="K7" s="101" t="s">
        <v>87</v>
      </c>
      <c r="L7" s="101" t="s">
        <v>88</v>
      </c>
      <c r="M7" s="101" t="s">
        <v>298</v>
      </c>
      <c r="N7" s="101" t="s">
        <v>299</v>
      </c>
      <c r="O7" s="53" t="s">
        <v>89</v>
      </c>
    </row>
    <row r="8" spans="2:15" ht="12.75">
      <c r="B8" s="102"/>
      <c r="C8" s="64"/>
      <c r="D8" s="64"/>
      <c r="E8" s="64"/>
      <c r="F8" s="64" t="s">
        <v>90</v>
      </c>
      <c r="G8" s="64" t="s">
        <v>221</v>
      </c>
      <c r="H8" s="64" t="s">
        <v>221</v>
      </c>
      <c r="I8" s="64" t="s">
        <v>221</v>
      </c>
      <c r="J8" s="64" t="s">
        <v>221</v>
      </c>
      <c r="K8" s="64" t="s">
        <v>221</v>
      </c>
      <c r="L8" s="64" t="s">
        <v>221</v>
      </c>
      <c r="M8" s="64" t="s">
        <v>221</v>
      </c>
      <c r="N8" s="64" t="s">
        <v>221</v>
      </c>
      <c r="O8" s="64" t="s">
        <v>221</v>
      </c>
    </row>
    <row r="9" spans="2:15" ht="12.75">
      <c r="B9" s="209" t="s">
        <v>361</v>
      </c>
      <c r="C9" s="210" t="s">
        <v>362</v>
      </c>
      <c r="D9" s="104" t="s">
        <v>166</v>
      </c>
      <c r="E9" s="104" t="s">
        <v>315</v>
      </c>
      <c r="F9" s="104">
        <v>34.56284367157037</v>
      </c>
      <c r="G9" s="211">
        <v>0</v>
      </c>
      <c r="H9" s="211">
        <v>29678329.59</v>
      </c>
      <c r="I9" s="211">
        <v>14465294.909999996</v>
      </c>
      <c r="J9" s="211">
        <v>0</v>
      </c>
      <c r="K9" s="211">
        <v>0</v>
      </c>
      <c r="L9" s="212">
        <f>SUM(H9:K9)</f>
        <v>44143624.5</v>
      </c>
      <c r="M9" s="211">
        <v>-8303971.299999998</v>
      </c>
      <c r="N9" s="211">
        <v>-1504983.6000000043</v>
      </c>
      <c r="O9" s="232">
        <f>SUM(L9:N9)</f>
        <v>34334669.6</v>
      </c>
    </row>
    <row r="10" spans="2:15" ht="12.75">
      <c r="B10" s="209" t="s">
        <v>361</v>
      </c>
      <c r="C10" s="210" t="s">
        <v>98</v>
      </c>
      <c r="D10" s="104" t="s">
        <v>98</v>
      </c>
      <c r="E10" s="104" t="s">
        <v>315</v>
      </c>
      <c r="F10" s="104">
        <v>33.79429716295482</v>
      </c>
      <c r="G10" s="211">
        <v>0</v>
      </c>
      <c r="H10" s="211">
        <v>1184761.54</v>
      </c>
      <c r="I10" s="211">
        <v>0</v>
      </c>
      <c r="J10" s="211">
        <v>0</v>
      </c>
      <c r="K10" s="211">
        <v>0</v>
      </c>
      <c r="L10" s="212">
        <f aca="true" t="shared" si="0" ref="L10:L19">SUM(H10:K10)</f>
        <v>1184761.54</v>
      </c>
      <c r="M10" s="211">
        <v>-351375.1000000006</v>
      </c>
      <c r="N10" s="211">
        <v>-36425.33999999956</v>
      </c>
      <c r="O10" s="232">
        <f aca="true" t="shared" si="1" ref="O10:O36">SUM(L10:N10)</f>
        <v>796961.0999999999</v>
      </c>
    </row>
    <row r="11" spans="2:15" ht="12.75">
      <c r="B11" s="209" t="s">
        <v>361</v>
      </c>
      <c r="C11" s="210" t="s">
        <v>165</v>
      </c>
      <c r="D11" s="104" t="s">
        <v>165</v>
      </c>
      <c r="E11" s="104" t="s">
        <v>315</v>
      </c>
      <c r="F11" s="104">
        <v>66.52132080075546</v>
      </c>
      <c r="G11" s="211">
        <v>0</v>
      </c>
      <c r="H11" s="211">
        <v>292764714.08219516</v>
      </c>
      <c r="I11" s="211">
        <v>1223892.8199999998</v>
      </c>
      <c r="J11" s="211">
        <v>0</v>
      </c>
      <c r="K11" s="211">
        <v>0</v>
      </c>
      <c r="L11" s="212">
        <f t="shared" si="0"/>
        <v>293988606.90219516</v>
      </c>
      <c r="M11" s="211">
        <v>-37964081.767431974</v>
      </c>
      <c r="N11" s="211">
        <v>-4648474.865199357</v>
      </c>
      <c r="O11" s="232">
        <f t="shared" si="1"/>
        <v>251376050.26956382</v>
      </c>
    </row>
    <row r="12" spans="2:15" ht="12.75">
      <c r="B12" s="209" t="s">
        <v>361</v>
      </c>
      <c r="C12" s="210" t="s">
        <v>363</v>
      </c>
      <c r="D12" s="104" t="s">
        <v>165</v>
      </c>
      <c r="E12" s="104" t="s">
        <v>315</v>
      </c>
      <c r="F12" s="104">
        <v>0</v>
      </c>
      <c r="G12" s="211">
        <v>0</v>
      </c>
      <c r="H12" s="211">
        <v>11664470.31</v>
      </c>
      <c r="I12" s="211">
        <v>-9981204.59999999</v>
      </c>
      <c r="J12" s="211">
        <v>0</v>
      </c>
      <c r="K12" s="211">
        <v>0</v>
      </c>
      <c r="L12" s="212">
        <f t="shared" si="0"/>
        <v>1683265.7100000102</v>
      </c>
      <c r="M12" s="211">
        <v>0</v>
      </c>
      <c r="N12" s="211">
        <v>-155829.64</v>
      </c>
      <c r="O12" s="232">
        <f t="shared" si="1"/>
        <v>1527436.07000001</v>
      </c>
    </row>
    <row r="13" spans="2:15" ht="12.75">
      <c r="B13" s="209" t="s">
        <v>361</v>
      </c>
      <c r="C13" s="210" t="s">
        <v>273</v>
      </c>
      <c r="D13" s="104" t="s">
        <v>273</v>
      </c>
      <c r="E13" s="104" t="s">
        <v>315</v>
      </c>
      <c r="F13" s="104">
        <v>19.644597457517246</v>
      </c>
      <c r="G13" s="211">
        <v>0</v>
      </c>
      <c r="H13" s="211">
        <v>4704498.306704672</v>
      </c>
      <c r="I13" s="211">
        <v>191067.92999999996</v>
      </c>
      <c r="J13" s="211">
        <v>0</v>
      </c>
      <c r="K13" s="211">
        <v>0</v>
      </c>
      <c r="L13" s="212">
        <f t="shared" si="0"/>
        <v>4895566.236704672</v>
      </c>
      <c r="M13" s="211">
        <v>-853687.5671160433</v>
      </c>
      <c r="N13" s="211">
        <v>-201235.2520896257</v>
      </c>
      <c r="O13" s="232">
        <f t="shared" si="1"/>
        <v>3840643.4174990025</v>
      </c>
    </row>
    <row r="14" spans="2:15" ht="12.75">
      <c r="B14" s="209" t="s">
        <v>361</v>
      </c>
      <c r="C14" s="210" t="s">
        <v>169</v>
      </c>
      <c r="D14" s="104" t="s">
        <v>169</v>
      </c>
      <c r="E14" s="104" t="s">
        <v>315</v>
      </c>
      <c r="F14" s="104">
        <v>36.649180770484676</v>
      </c>
      <c r="G14" s="211">
        <v>0</v>
      </c>
      <c r="H14" s="211">
        <v>15676122.6103705</v>
      </c>
      <c r="I14" s="211">
        <v>14461626.659999996</v>
      </c>
      <c r="J14" s="211">
        <v>0</v>
      </c>
      <c r="K14" s="211">
        <v>0</v>
      </c>
      <c r="L14" s="212">
        <f t="shared" si="0"/>
        <v>30137749.2703705</v>
      </c>
      <c r="M14" s="211">
        <v>-2921177.148213345</v>
      </c>
      <c r="N14" s="211">
        <v>-1046029.6933470708</v>
      </c>
      <c r="O14" s="232">
        <f t="shared" si="1"/>
        <v>26170542.428810082</v>
      </c>
    </row>
    <row r="15" spans="2:15" ht="12.75">
      <c r="B15" s="209" t="s">
        <v>361</v>
      </c>
      <c r="C15" s="210" t="s">
        <v>172</v>
      </c>
      <c r="D15" s="104" t="s">
        <v>172</v>
      </c>
      <c r="E15" s="104" t="s">
        <v>315</v>
      </c>
      <c r="F15" s="104">
        <v>17.409085015235295</v>
      </c>
      <c r="G15" s="211">
        <v>0</v>
      </c>
      <c r="H15" s="211">
        <v>1084985.91</v>
      </c>
      <c r="I15" s="211">
        <v>530468.33</v>
      </c>
      <c r="J15" s="211">
        <v>0</v>
      </c>
      <c r="K15" s="211">
        <v>0</v>
      </c>
      <c r="L15" s="212">
        <f t="shared" si="0"/>
        <v>1615454.2399999998</v>
      </c>
      <c r="M15" s="211">
        <v>-509633.5600000001</v>
      </c>
      <c r="N15" s="211">
        <v>-179206.81999999977</v>
      </c>
      <c r="O15" s="232">
        <f t="shared" si="1"/>
        <v>926613.8599999999</v>
      </c>
    </row>
    <row r="16" spans="2:15" ht="12.75">
      <c r="B16" s="209" t="s">
        <v>361</v>
      </c>
      <c r="C16" s="210" t="s">
        <v>2</v>
      </c>
      <c r="D16" s="104" t="s">
        <v>2</v>
      </c>
      <c r="E16" s="104" t="s">
        <v>315</v>
      </c>
      <c r="F16" s="104">
        <v>33.88835815511236</v>
      </c>
      <c r="G16" s="211">
        <v>0</v>
      </c>
      <c r="H16" s="211">
        <v>60177.75049387118</v>
      </c>
      <c r="I16" s="211">
        <v>280482.1</v>
      </c>
      <c r="J16" s="211">
        <v>0</v>
      </c>
      <c r="K16" s="211">
        <v>0</v>
      </c>
      <c r="L16" s="212">
        <f t="shared" si="0"/>
        <v>340659.85049387114</v>
      </c>
      <c r="M16" s="211">
        <v>-33233.75436180051</v>
      </c>
      <c r="N16" s="211">
        <v>-9682.808415457555</v>
      </c>
      <c r="O16" s="232">
        <f t="shared" si="1"/>
        <v>297743.2877166131</v>
      </c>
    </row>
    <row r="17" spans="2:15" ht="12.75">
      <c r="B17" s="209"/>
      <c r="C17" s="210"/>
      <c r="D17" s="104"/>
      <c r="E17" s="104"/>
      <c r="F17" s="104"/>
      <c r="G17" s="211"/>
      <c r="H17" s="211"/>
      <c r="I17" s="211"/>
      <c r="J17" s="211"/>
      <c r="K17" s="211"/>
      <c r="L17" s="212">
        <f t="shared" si="0"/>
        <v>0</v>
      </c>
      <c r="M17" s="211"/>
      <c r="N17" s="211"/>
      <c r="O17" s="232">
        <f t="shared" si="1"/>
        <v>0</v>
      </c>
    </row>
    <row r="18" spans="2:15" ht="12.75">
      <c r="B18" s="209"/>
      <c r="C18" s="210"/>
      <c r="D18" s="104"/>
      <c r="E18" s="104"/>
      <c r="F18" s="104"/>
      <c r="G18" s="211"/>
      <c r="H18" s="211"/>
      <c r="I18" s="211"/>
      <c r="J18" s="211"/>
      <c r="K18" s="211"/>
      <c r="L18" s="212">
        <f t="shared" si="0"/>
        <v>0</v>
      </c>
      <c r="M18" s="211"/>
      <c r="N18" s="211"/>
      <c r="O18" s="232">
        <f t="shared" si="1"/>
        <v>0</v>
      </c>
    </row>
    <row r="19" spans="2:15" ht="12.75">
      <c r="B19" s="209"/>
      <c r="C19" s="210"/>
      <c r="D19" s="104"/>
      <c r="E19" s="104"/>
      <c r="F19" s="104"/>
      <c r="G19" s="211"/>
      <c r="H19" s="211"/>
      <c r="I19" s="211"/>
      <c r="J19" s="211"/>
      <c r="K19" s="211"/>
      <c r="L19" s="212">
        <f t="shared" si="0"/>
        <v>0</v>
      </c>
      <c r="M19" s="211"/>
      <c r="N19" s="211"/>
      <c r="O19" s="232">
        <f t="shared" si="1"/>
        <v>0</v>
      </c>
    </row>
    <row r="20" spans="2:15" ht="12.75">
      <c r="B20" s="209"/>
      <c r="C20" s="210"/>
      <c r="D20" s="104"/>
      <c r="E20" s="104"/>
      <c r="F20" s="104"/>
      <c r="G20" s="211"/>
      <c r="H20" s="211"/>
      <c r="I20" s="211"/>
      <c r="J20" s="211"/>
      <c r="K20" s="211"/>
      <c r="L20" s="151">
        <f aca="true" t="shared" si="2" ref="L20:L41">SUM(H20:K20)</f>
        <v>0</v>
      </c>
      <c r="M20" s="104"/>
      <c r="N20" s="211"/>
      <c r="O20" s="123">
        <f t="shared" si="1"/>
        <v>0</v>
      </c>
    </row>
    <row r="21" spans="2:15" ht="12.75">
      <c r="B21" s="209"/>
      <c r="C21" s="210"/>
      <c r="D21" s="104"/>
      <c r="E21" s="104"/>
      <c r="F21" s="104"/>
      <c r="G21" s="211"/>
      <c r="H21" s="211"/>
      <c r="I21" s="211"/>
      <c r="J21" s="211"/>
      <c r="K21" s="211"/>
      <c r="L21" s="151">
        <f t="shared" si="2"/>
        <v>0</v>
      </c>
      <c r="M21" s="104"/>
      <c r="N21" s="211"/>
      <c r="O21" s="123">
        <f t="shared" si="1"/>
        <v>0</v>
      </c>
    </row>
    <row r="22" spans="2:15" ht="12.75">
      <c r="B22" s="209"/>
      <c r="C22" s="210"/>
      <c r="D22" s="104"/>
      <c r="E22" s="104"/>
      <c r="F22" s="104"/>
      <c r="G22" s="211"/>
      <c r="H22" s="211"/>
      <c r="I22" s="211"/>
      <c r="J22" s="211"/>
      <c r="K22" s="211"/>
      <c r="L22" s="151">
        <f t="shared" si="2"/>
        <v>0</v>
      </c>
      <c r="M22" s="104"/>
      <c r="N22" s="104"/>
      <c r="O22" s="123">
        <f t="shared" si="1"/>
        <v>0</v>
      </c>
    </row>
    <row r="23" spans="2:15" ht="12.75">
      <c r="B23" s="209"/>
      <c r="C23" s="210"/>
      <c r="D23" s="104"/>
      <c r="E23" s="104"/>
      <c r="F23" s="104"/>
      <c r="G23" s="211"/>
      <c r="H23" s="211"/>
      <c r="I23" s="211"/>
      <c r="J23" s="211"/>
      <c r="K23" s="211"/>
      <c r="L23" s="151">
        <f t="shared" si="2"/>
        <v>0</v>
      </c>
      <c r="M23" s="104"/>
      <c r="N23" s="104"/>
      <c r="O23" s="123">
        <f t="shared" si="1"/>
        <v>0</v>
      </c>
    </row>
    <row r="24" spans="2:15" ht="12.75">
      <c r="B24" s="104"/>
      <c r="C24" s="104"/>
      <c r="D24" s="104"/>
      <c r="E24" s="104"/>
      <c r="F24" s="104"/>
      <c r="G24" s="104"/>
      <c r="H24" s="104"/>
      <c r="I24" s="104"/>
      <c r="J24" s="104"/>
      <c r="K24" s="104"/>
      <c r="L24" s="151">
        <f t="shared" si="2"/>
        <v>0</v>
      </c>
      <c r="M24" s="104"/>
      <c r="N24" s="104"/>
      <c r="O24" s="123">
        <f t="shared" si="1"/>
        <v>0</v>
      </c>
    </row>
    <row r="25" spans="2:15" ht="12.75">
      <c r="B25" s="104"/>
      <c r="C25" s="104"/>
      <c r="D25" s="104"/>
      <c r="E25" s="104"/>
      <c r="F25" s="104"/>
      <c r="G25" s="104"/>
      <c r="H25" s="104"/>
      <c r="I25" s="104"/>
      <c r="J25" s="104"/>
      <c r="K25" s="104"/>
      <c r="L25" s="151">
        <f t="shared" si="2"/>
        <v>0</v>
      </c>
      <c r="M25" s="104"/>
      <c r="N25" s="104"/>
      <c r="O25" s="123">
        <f t="shared" si="1"/>
        <v>0</v>
      </c>
    </row>
    <row r="26" spans="2:15" ht="12.75">
      <c r="B26" s="104"/>
      <c r="C26" s="104"/>
      <c r="D26" s="104"/>
      <c r="E26" s="104"/>
      <c r="F26" s="104"/>
      <c r="G26" s="104"/>
      <c r="H26" s="104"/>
      <c r="I26" s="104"/>
      <c r="J26" s="104"/>
      <c r="K26" s="104"/>
      <c r="L26" s="151">
        <f t="shared" si="2"/>
        <v>0</v>
      </c>
      <c r="M26" s="104"/>
      <c r="N26" s="104"/>
      <c r="O26" s="123">
        <f t="shared" si="1"/>
        <v>0</v>
      </c>
    </row>
    <row r="27" spans="2:15" ht="12.75">
      <c r="B27" s="104"/>
      <c r="C27" s="104"/>
      <c r="D27" s="104"/>
      <c r="E27" s="104"/>
      <c r="F27" s="104"/>
      <c r="G27" s="104"/>
      <c r="H27" s="104"/>
      <c r="I27" s="104"/>
      <c r="J27" s="104"/>
      <c r="K27" s="104"/>
      <c r="L27" s="151">
        <f t="shared" si="2"/>
        <v>0</v>
      </c>
      <c r="M27" s="104"/>
      <c r="N27" s="104"/>
      <c r="O27" s="123">
        <f t="shared" si="1"/>
        <v>0</v>
      </c>
    </row>
    <row r="28" spans="2:15" ht="12.75">
      <c r="B28" s="104"/>
      <c r="C28" s="104"/>
      <c r="D28" s="104"/>
      <c r="E28" s="104"/>
      <c r="F28" s="104"/>
      <c r="G28" s="104"/>
      <c r="H28" s="104"/>
      <c r="I28" s="104"/>
      <c r="J28" s="104"/>
      <c r="K28" s="104"/>
      <c r="L28" s="151">
        <f t="shared" si="2"/>
        <v>0</v>
      </c>
      <c r="M28" s="104"/>
      <c r="N28" s="104"/>
      <c r="O28" s="123">
        <f t="shared" si="1"/>
        <v>0</v>
      </c>
    </row>
    <row r="29" spans="2:15" ht="12.75">
      <c r="B29" s="104"/>
      <c r="C29" s="104"/>
      <c r="D29" s="104"/>
      <c r="E29" s="104"/>
      <c r="F29" s="104"/>
      <c r="G29" s="104"/>
      <c r="H29" s="104"/>
      <c r="I29" s="104"/>
      <c r="J29" s="104"/>
      <c r="K29" s="104"/>
      <c r="L29" s="151">
        <f t="shared" si="2"/>
        <v>0</v>
      </c>
      <c r="M29" s="104"/>
      <c r="N29" s="104"/>
      <c r="O29" s="123">
        <f t="shared" si="1"/>
        <v>0</v>
      </c>
    </row>
    <row r="30" spans="2:15" ht="12.75">
      <c r="B30" s="104"/>
      <c r="C30" s="104"/>
      <c r="D30" s="104"/>
      <c r="E30" s="104"/>
      <c r="F30" s="104"/>
      <c r="G30" s="104"/>
      <c r="H30" s="104"/>
      <c r="I30" s="104"/>
      <c r="J30" s="104"/>
      <c r="K30" s="104"/>
      <c r="L30" s="151">
        <f t="shared" si="2"/>
        <v>0</v>
      </c>
      <c r="M30" s="104"/>
      <c r="N30" s="104"/>
      <c r="O30" s="123">
        <f t="shared" si="1"/>
        <v>0</v>
      </c>
    </row>
    <row r="31" spans="2:15" ht="12.75">
      <c r="B31" s="104"/>
      <c r="C31" s="104"/>
      <c r="D31" s="104"/>
      <c r="E31" s="104"/>
      <c r="F31" s="104"/>
      <c r="G31" s="104"/>
      <c r="H31" s="104"/>
      <c r="I31" s="104"/>
      <c r="J31" s="104"/>
      <c r="K31" s="104"/>
      <c r="L31" s="151">
        <f t="shared" si="2"/>
        <v>0</v>
      </c>
      <c r="M31" s="104"/>
      <c r="N31" s="104"/>
      <c r="O31" s="123">
        <f t="shared" si="1"/>
        <v>0</v>
      </c>
    </row>
    <row r="32" spans="2:15" ht="12.75">
      <c r="B32" s="104"/>
      <c r="C32" s="104"/>
      <c r="D32" s="104"/>
      <c r="E32" s="104"/>
      <c r="F32" s="104"/>
      <c r="G32" s="104"/>
      <c r="H32" s="104"/>
      <c r="I32" s="104"/>
      <c r="J32" s="104"/>
      <c r="K32" s="104"/>
      <c r="L32" s="151">
        <f t="shared" si="2"/>
        <v>0</v>
      </c>
      <c r="M32" s="104"/>
      <c r="N32" s="104"/>
      <c r="O32" s="123">
        <f t="shared" si="1"/>
        <v>0</v>
      </c>
    </row>
    <row r="33" spans="2:15" ht="12.75">
      <c r="B33" s="104"/>
      <c r="C33" s="104"/>
      <c r="D33" s="104"/>
      <c r="E33" s="104"/>
      <c r="F33" s="104"/>
      <c r="G33" s="104"/>
      <c r="H33" s="104"/>
      <c r="I33" s="104"/>
      <c r="J33" s="104"/>
      <c r="K33" s="104"/>
      <c r="L33" s="151">
        <f t="shared" si="2"/>
        <v>0</v>
      </c>
      <c r="M33" s="104"/>
      <c r="N33" s="104"/>
      <c r="O33" s="123">
        <f t="shared" si="1"/>
        <v>0</v>
      </c>
    </row>
    <row r="34" spans="2:15" ht="12.75">
      <c r="B34" s="104"/>
      <c r="C34" s="104"/>
      <c r="D34" s="104"/>
      <c r="E34" s="104"/>
      <c r="F34" s="104"/>
      <c r="G34" s="104"/>
      <c r="H34" s="104"/>
      <c r="I34" s="104"/>
      <c r="J34" s="104"/>
      <c r="K34" s="104"/>
      <c r="L34" s="151">
        <f t="shared" si="2"/>
        <v>0</v>
      </c>
      <c r="M34" s="104"/>
      <c r="N34" s="104"/>
      <c r="O34" s="123">
        <f t="shared" si="1"/>
        <v>0</v>
      </c>
    </row>
    <row r="35" spans="2:15" ht="12.75">
      <c r="B35" s="104"/>
      <c r="C35" s="104"/>
      <c r="D35" s="104"/>
      <c r="E35" s="104"/>
      <c r="F35" s="104"/>
      <c r="G35" s="104"/>
      <c r="H35" s="104"/>
      <c r="I35" s="104"/>
      <c r="J35" s="104"/>
      <c r="K35" s="104"/>
      <c r="L35" s="151">
        <f t="shared" si="2"/>
        <v>0</v>
      </c>
      <c r="M35" s="104"/>
      <c r="N35" s="104"/>
      <c r="O35" s="123">
        <f t="shared" si="1"/>
        <v>0</v>
      </c>
    </row>
    <row r="36" spans="2:15" ht="12.75">
      <c r="B36" s="104"/>
      <c r="C36" s="104"/>
      <c r="D36" s="104"/>
      <c r="E36" s="104"/>
      <c r="F36" s="104"/>
      <c r="G36" s="104"/>
      <c r="H36" s="104"/>
      <c r="I36" s="104"/>
      <c r="J36" s="104"/>
      <c r="K36" s="104"/>
      <c r="L36" s="151">
        <f t="shared" si="2"/>
        <v>0</v>
      </c>
      <c r="M36" s="104"/>
      <c r="N36" s="104"/>
      <c r="O36" s="123">
        <f t="shared" si="1"/>
        <v>0</v>
      </c>
    </row>
    <row r="37" spans="2:15" ht="12.75">
      <c r="B37" s="104"/>
      <c r="C37" s="104"/>
      <c r="D37" s="104"/>
      <c r="E37" s="104"/>
      <c r="F37" s="104"/>
      <c r="G37" s="104"/>
      <c r="H37" s="104"/>
      <c r="I37" s="104"/>
      <c r="J37" s="104"/>
      <c r="K37" s="104"/>
      <c r="L37" s="151">
        <f t="shared" si="2"/>
        <v>0</v>
      </c>
      <c r="M37" s="104"/>
      <c r="N37" s="104"/>
      <c r="O37" s="123">
        <f aca="true" t="shared" si="3" ref="O37:O52">SUM(L37:N37)</f>
        <v>0</v>
      </c>
    </row>
    <row r="38" spans="2:15" ht="12.75">
      <c r="B38" s="104"/>
      <c r="C38" s="104"/>
      <c r="D38" s="104"/>
      <c r="E38" s="104"/>
      <c r="F38" s="104"/>
      <c r="G38" s="104"/>
      <c r="H38" s="104"/>
      <c r="I38" s="104"/>
      <c r="J38" s="104"/>
      <c r="K38" s="104"/>
      <c r="L38" s="151">
        <f t="shared" si="2"/>
        <v>0</v>
      </c>
      <c r="M38" s="104"/>
      <c r="N38" s="104"/>
      <c r="O38" s="123">
        <f t="shared" si="3"/>
        <v>0</v>
      </c>
    </row>
    <row r="39" spans="2:15" ht="12.75">
      <c r="B39" s="104"/>
      <c r="C39" s="104"/>
      <c r="D39" s="104"/>
      <c r="E39" s="104"/>
      <c r="F39" s="104"/>
      <c r="G39" s="104"/>
      <c r="H39" s="104"/>
      <c r="I39" s="104"/>
      <c r="J39" s="104"/>
      <c r="K39" s="104"/>
      <c r="L39" s="151">
        <f t="shared" si="2"/>
        <v>0</v>
      </c>
      <c r="M39" s="104"/>
      <c r="N39" s="104"/>
      <c r="O39" s="123">
        <f t="shared" si="3"/>
        <v>0</v>
      </c>
    </row>
    <row r="40" spans="2:15" ht="12.75">
      <c r="B40" s="104"/>
      <c r="C40" s="104"/>
      <c r="D40" s="104"/>
      <c r="E40" s="104"/>
      <c r="F40" s="104"/>
      <c r="G40" s="104"/>
      <c r="H40" s="104"/>
      <c r="I40" s="104"/>
      <c r="J40" s="104"/>
      <c r="K40" s="104"/>
      <c r="L40" s="151">
        <f t="shared" si="2"/>
        <v>0</v>
      </c>
      <c r="M40" s="104"/>
      <c r="N40" s="104"/>
      <c r="O40" s="123">
        <f t="shared" si="3"/>
        <v>0</v>
      </c>
    </row>
    <row r="41" spans="2:15" ht="12.75">
      <c r="B41" s="104"/>
      <c r="C41" s="104"/>
      <c r="D41" s="104"/>
      <c r="E41" s="104"/>
      <c r="F41" s="104"/>
      <c r="G41" s="104"/>
      <c r="H41" s="104"/>
      <c r="I41" s="104"/>
      <c r="J41" s="104"/>
      <c r="K41" s="104"/>
      <c r="L41" s="151">
        <f t="shared" si="2"/>
        <v>0</v>
      </c>
      <c r="M41" s="104"/>
      <c r="N41" s="104"/>
      <c r="O41" s="123">
        <f t="shared" si="3"/>
        <v>0</v>
      </c>
    </row>
    <row r="42" spans="2:15" ht="12.75">
      <c r="B42" s="104"/>
      <c r="C42" s="104"/>
      <c r="D42" s="104"/>
      <c r="E42" s="104"/>
      <c r="F42" s="104"/>
      <c r="G42" s="104"/>
      <c r="H42" s="104"/>
      <c r="I42" s="104"/>
      <c r="J42" s="104"/>
      <c r="K42" s="104"/>
      <c r="L42" s="151">
        <f aca="true" t="shared" si="4" ref="L42:L52">SUM(H42:K42)</f>
        <v>0</v>
      </c>
      <c r="M42" s="104"/>
      <c r="N42" s="104"/>
      <c r="O42" s="123">
        <f t="shared" si="3"/>
        <v>0</v>
      </c>
    </row>
    <row r="43" spans="2:15" ht="12.75">
      <c r="B43" s="104"/>
      <c r="C43" s="104"/>
      <c r="D43" s="104"/>
      <c r="E43" s="104"/>
      <c r="F43" s="104"/>
      <c r="G43" s="104"/>
      <c r="H43" s="104"/>
      <c r="I43" s="104"/>
      <c r="J43" s="104"/>
      <c r="K43" s="104"/>
      <c r="L43" s="151">
        <f t="shared" si="4"/>
        <v>0</v>
      </c>
      <c r="M43" s="104"/>
      <c r="N43" s="104"/>
      <c r="O43" s="123">
        <f t="shared" si="3"/>
        <v>0</v>
      </c>
    </row>
    <row r="44" spans="2:15" ht="12.75">
      <c r="B44" s="104"/>
      <c r="C44" s="104"/>
      <c r="D44" s="104"/>
      <c r="E44" s="104"/>
      <c r="F44" s="104"/>
      <c r="G44" s="104"/>
      <c r="H44" s="104"/>
      <c r="I44" s="104"/>
      <c r="J44" s="104"/>
      <c r="K44" s="104"/>
      <c r="L44" s="151">
        <f t="shared" si="4"/>
        <v>0</v>
      </c>
      <c r="M44" s="104"/>
      <c r="N44" s="104"/>
      <c r="O44" s="123">
        <f t="shared" si="3"/>
        <v>0</v>
      </c>
    </row>
    <row r="45" spans="2:15" ht="12.75">
      <c r="B45" s="104"/>
      <c r="C45" s="104"/>
      <c r="D45" s="104"/>
      <c r="E45" s="104"/>
      <c r="F45" s="104"/>
      <c r="G45" s="104"/>
      <c r="H45" s="104"/>
      <c r="I45" s="104"/>
      <c r="J45" s="104"/>
      <c r="K45" s="104"/>
      <c r="L45" s="151">
        <f t="shared" si="4"/>
        <v>0</v>
      </c>
      <c r="M45" s="104"/>
      <c r="N45" s="104"/>
      <c r="O45" s="123">
        <f t="shared" si="3"/>
        <v>0</v>
      </c>
    </row>
    <row r="46" spans="2:15" ht="12.75">
      <c r="B46" s="104"/>
      <c r="C46" s="104"/>
      <c r="D46" s="104"/>
      <c r="E46" s="104"/>
      <c r="F46" s="104"/>
      <c r="G46" s="104"/>
      <c r="H46" s="104"/>
      <c r="I46" s="104"/>
      <c r="J46" s="104"/>
      <c r="K46" s="104"/>
      <c r="L46" s="151">
        <f t="shared" si="4"/>
        <v>0</v>
      </c>
      <c r="M46" s="104"/>
      <c r="N46" s="104"/>
      <c r="O46" s="123">
        <f t="shared" si="3"/>
        <v>0</v>
      </c>
    </row>
    <row r="47" spans="2:15" ht="12.75">
      <c r="B47" s="104"/>
      <c r="C47" s="104"/>
      <c r="D47" s="104"/>
      <c r="E47" s="104"/>
      <c r="F47" s="104"/>
      <c r="G47" s="104"/>
      <c r="H47" s="104"/>
      <c r="I47" s="104"/>
      <c r="J47" s="104"/>
      <c r="K47" s="104"/>
      <c r="L47" s="151">
        <f t="shared" si="4"/>
        <v>0</v>
      </c>
      <c r="M47" s="104"/>
      <c r="N47" s="104"/>
      <c r="O47" s="123">
        <f t="shared" si="3"/>
        <v>0</v>
      </c>
    </row>
    <row r="48" spans="2:15" ht="12.75">
      <c r="B48" s="104"/>
      <c r="C48" s="104"/>
      <c r="D48" s="104"/>
      <c r="E48" s="104"/>
      <c r="F48" s="104"/>
      <c r="G48" s="104"/>
      <c r="H48" s="104"/>
      <c r="I48" s="104"/>
      <c r="J48" s="104"/>
      <c r="K48" s="104"/>
      <c r="L48" s="151">
        <f t="shared" si="4"/>
        <v>0</v>
      </c>
      <c r="M48" s="104"/>
      <c r="N48" s="104"/>
      <c r="O48" s="123">
        <f t="shared" si="3"/>
        <v>0</v>
      </c>
    </row>
    <row r="49" spans="2:15" ht="12.75">
      <c r="B49" s="104"/>
      <c r="C49" s="104"/>
      <c r="D49" s="104"/>
      <c r="E49" s="104"/>
      <c r="F49" s="104"/>
      <c r="G49" s="104"/>
      <c r="H49" s="104"/>
      <c r="I49" s="104"/>
      <c r="J49" s="104"/>
      <c r="K49" s="104"/>
      <c r="L49" s="151">
        <f t="shared" si="4"/>
        <v>0</v>
      </c>
      <c r="M49" s="104"/>
      <c r="N49" s="104"/>
      <c r="O49" s="123">
        <f t="shared" si="3"/>
        <v>0</v>
      </c>
    </row>
    <row r="50" spans="2:15" ht="12.75">
      <c r="B50" s="104"/>
      <c r="C50" s="104"/>
      <c r="D50" s="104"/>
      <c r="E50" s="104"/>
      <c r="F50" s="104"/>
      <c r="G50" s="104"/>
      <c r="H50" s="104"/>
      <c r="I50" s="104"/>
      <c r="J50" s="104"/>
      <c r="K50" s="104"/>
      <c r="L50" s="151">
        <f t="shared" si="4"/>
        <v>0</v>
      </c>
      <c r="M50" s="104"/>
      <c r="N50" s="104"/>
      <c r="O50" s="123">
        <f t="shared" si="3"/>
        <v>0</v>
      </c>
    </row>
    <row r="51" spans="2:15" ht="12.75">
      <c r="B51" s="104"/>
      <c r="C51" s="104"/>
      <c r="D51" s="104"/>
      <c r="E51" s="104"/>
      <c r="F51" s="104"/>
      <c r="G51" s="104"/>
      <c r="H51" s="104"/>
      <c r="I51" s="104"/>
      <c r="J51" s="104"/>
      <c r="K51" s="104"/>
      <c r="L51" s="151">
        <f t="shared" si="4"/>
        <v>0</v>
      </c>
      <c r="M51" s="104"/>
      <c r="N51" s="104"/>
      <c r="O51" s="123">
        <f t="shared" si="3"/>
        <v>0</v>
      </c>
    </row>
    <row r="52" spans="2:15" ht="12.75">
      <c r="B52" s="104"/>
      <c r="C52" s="104"/>
      <c r="D52" s="104"/>
      <c r="E52" s="104"/>
      <c r="F52" s="104"/>
      <c r="G52" s="104"/>
      <c r="H52" s="104"/>
      <c r="I52" s="104"/>
      <c r="J52" s="104"/>
      <c r="K52" s="104"/>
      <c r="L52" s="151">
        <f t="shared" si="4"/>
        <v>0</v>
      </c>
      <c r="M52" s="104"/>
      <c r="N52" s="104"/>
      <c r="O52" s="123">
        <f t="shared" si="3"/>
        <v>0</v>
      </c>
    </row>
    <row r="53" spans="2:15" ht="12.75">
      <c r="B53" s="106"/>
      <c r="C53" s="105"/>
      <c r="D53" s="105" t="s">
        <v>91</v>
      </c>
      <c r="E53" s="108"/>
      <c r="F53" s="108"/>
      <c r="G53" s="108"/>
      <c r="H53" s="213">
        <f aca="true" t="shared" si="5" ref="H53:O53">SUM(H9:H52)</f>
        <v>356818060.0997643</v>
      </c>
      <c r="I53" s="213">
        <f t="shared" si="5"/>
        <v>21171628.150000002</v>
      </c>
      <c r="J53" s="213">
        <f t="shared" si="5"/>
        <v>0</v>
      </c>
      <c r="K53" s="213">
        <f t="shared" si="5"/>
        <v>0</v>
      </c>
      <c r="L53" s="213">
        <f t="shared" si="5"/>
        <v>377989688.2497642</v>
      </c>
      <c r="M53" s="213">
        <f t="shared" si="5"/>
        <v>-50937160.19712316</v>
      </c>
      <c r="N53" s="213">
        <f t="shared" si="5"/>
        <v>-7781868.019051514</v>
      </c>
      <c r="O53" s="213">
        <f t="shared" si="5"/>
        <v>319270660.03358954</v>
      </c>
    </row>
    <row r="56" ht="15.75">
      <c r="B56" s="99" t="s">
        <v>252</v>
      </c>
    </row>
    <row r="58" spans="2:13" ht="46.5" customHeight="1">
      <c r="B58" s="100" t="s">
        <v>262</v>
      </c>
      <c r="C58" s="101" t="s">
        <v>21</v>
      </c>
      <c r="D58" s="101" t="s">
        <v>0</v>
      </c>
      <c r="E58" s="101" t="s">
        <v>83</v>
      </c>
      <c r="F58" s="101" t="s">
        <v>84</v>
      </c>
      <c r="G58" s="101" t="s">
        <v>85</v>
      </c>
      <c r="H58" s="101" t="s">
        <v>86</v>
      </c>
      <c r="I58" s="101" t="s">
        <v>190</v>
      </c>
      <c r="J58" s="101" t="s">
        <v>87</v>
      </c>
      <c r="K58" s="101" t="s">
        <v>88</v>
      </c>
      <c r="L58" s="101" t="s">
        <v>3</v>
      </c>
      <c r="M58" s="53" t="s">
        <v>89</v>
      </c>
    </row>
    <row r="59" spans="2:13" ht="12.75">
      <c r="B59" s="102"/>
      <c r="C59" s="64"/>
      <c r="D59" s="64"/>
      <c r="E59" s="64"/>
      <c r="F59" s="64" t="s">
        <v>90</v>
      </c>
      <c r="G59" s="64" t="s">
        <v>221</v>
      </c>
      <c r="H59" s="64" t="s">
        <v>221</v>
      </c>
      <c r="I59" s="64" t="s">
        <v>221</v>
      </c>
      <c r="J59" s="64" t="s">
        <v>221</v>
      </c>
      <c r="K59" s="64" t="s">
        <v>221</v>
      </c>
      <c r="L59" s="64" t="s">
        <v>221</v>
      </c>
      <c r="M59" s="64" t="s">
        <v>221</v>
      </c>
    </row>
    <row r="60" spans="2:13" ht="12.75">
      <c r="B60" s="209" t="s">
        <v>361</v>
      </c>
      <c r="C60" s="214" t="s">
        <v>139</v>
      </c>
      <c r="D60" s="104" t="s">
        <v>364</v>
      </c>
      <c r="E60" s="104" t="s">
        <v>315</v>
      </c>
      <c r="F60" s="104">
        <v>3.1703732208597124</v>
      </c>
      <c r="G60" s="211"/>
      <c r="H60" s="211">
        <v>183360.33000000002</v>
      </c>
      <c r="I60" s="211"/>
      <c r="J60" s="211"/>
      <c r="K60" s="212">
        <f>SUM(G60:J60)</f>
        <v>183360.33000000002</v>
      </c>
      <c r="L60" s="211">
        <v>-16222.439999999999</v>
      </c>
      <c r="M60" s="212">
        <f aca="true" t="shared" si="6" ref="M60:M77">SUM(K60:L60)</f>
        <v>167137.89</v>
      </c>
    </row>
    <row r="61" spans="2:13" ht="12.75">
      <c r="B61" s="104"/>
      <c r="C61" s="104"/>
      <c r="D61" s="104"/>
      <c r="E61" s="104"/>
      <c r="F61" s="104"/>
      <c r="G61" s="104"/>
      <c r="H61" s="104"/>
      <c r="I61" s="104"/>
      <c r="J61" s="104"/>
      <c r="K61" s="151">
        <f>SUM(G61:J61)</f>
        <v>0</v>
      </c>
      <c r="L61" s="104"/>
      <c r="M61" s="123">
        <f t="shared" si="6"/>
        <v>0</v>
      </c>
    </row>
    <row r="62" spans="2:13" ht="12.75">
      <c r="B62" s="104"/>
      <c r="C62" s="104"/>
      <c r="D62" s="104"/>
      <c r="E62" s="104"/>
      <c r="F62" s="104"/>
      <c r="G62" s="104"/>
      <c r="H62" s="104"/>
      <c r="I62" s="104"/>
      <c r="J62" s="104"/>
      <c r="K62" s="151">
        <f aca="true" t="shared" si="7" ref="K62:K76">SUM(G62:J62)</f>
        <v>0</v>
      </c>
      <c r="L62" s="104"/>
      <c r="M62" s="123">
        <f t="shared" si="6"/>
        <v>0</v>
      </c>
    </row>
    <row r="63" spans="2:13" ht="12.75">
      <c r="B63" s="104"/>
      <c r="C63" s="104"/>
      <c r="D63" s="104"/>
      <c r="E63" s="104"/>
      <c r="F63" s="104"/>
      <c r="G63" s="104"/>
      <c r="H63" s="104"/>
      <c r="I63" s="104"/>
      <c r="J63" s="104"/>
      <c r="K63" s="151">
        <f t="shared" si="7"/>
        <v>0</v>
      </c>
      <c r="L63" s="104"/>
      <c r="M63" s="123">
        <f t="shared" si="6"/>
        <v>0</v>
      </c>
    </row>
    <row r="64" spans="2:13" ht="12.75">
      <c r="B64" s="104"/>
      <c r="C64" s="104"/>
      <c r="D64" s="104"/>
      <c r="E64" s="104"/>
      <c r="F64" s="104"/>
      <c r="G64" s="104"/>
      <c r="H64" s="104"/>
      <c r="I64" s="104"/>
      <c r="J64" s="104"/>
      <c r="K64" s="151">
        <f t="shared" si="7"/>
        <v>0</v>
      </c>
      <c r="L64" s="104"/>
      <c r="M64" s="123">
        <f t="shared" si="6"/>
        <v>0</v>
      </c>
    </row>
    <row r="65" spans="2:13" ht="12.75">
      <c r="B65" s="104"/>
      <c r="C65" s="104"/>
      <c r="D65" s="104"/>
      <c r="E65" s="104"/>
      <c r="F65" s="104"/>
      <c r="G65" s="104"/>
      <c r="H65" s="104"/>
      <c r="I65" s="104"/>
      <c r="J65" s="104"/>
      <c r="K65" s="151">
        <f t="shared" si="7"/>
        <v>0</v>
      </c>
      <c r="L65" s="104"/>
      <c r="M65" s="123">
        <f t="shared" si="6"/>
        <v>0</v>
      </c>
    </row>
    <row r="66" spans="2:13" ht="12.75">
      <c r="B66" s="104"/>
      <c r="C66" s="104"/>
      <c r="D66" s="104"/>
      <c r="E66" s="104"/>
      <c r="F66" s="104"/>
      <c r="G66" s="104"/>
      <c r="H66" s="104"/>
      <c r="I66" s="104"/>
      <c r="J66" s="104"/>
      <c r="K66" s="151">
        <f t="shared" si="7"/>
        <v>0</v>
      </c>
      <c r="L66" s="104"/>
      <c r="M66" s="123">
        <f t="shared" si="6"/>
        <v>0</v>
      </c>
    </row>
    <row r="67" spans="2:13" ht="12.75">
      <c r="B67" s="104"/>
      <c r="C67" s="104"/>
      <c r="D67" s="104"/>
      <c r="E67" s="104"/>
      <c r="F67" s="104"/>
      <c r="G67" s="104"/>
      <c r="H67" s="104"/>
      <c r="I67" s="104"/>
      <c r="J67" s="104"/>
      <c r="K67" s="151">
        <f t="shared" si="7"/>
        <v>0</v>
      </c>
      <c r="L67" s="104"/>
      <c r="M67" s="123">
        <f t="shared" si="6"/>
        <v>0</v>
      </c>
    </row>
    <row r="68" spans="2:13" ht="12.75">
      <c r="B68" s="104"/>
      <c r="C68" s="104"/>
      <c r="D68" s="104"/>
      <c r="E68" s="104"/>
      <c r="F68" s="104"/>
      <c r="G68" s="104"/>
      <c r="H68" s="104"/>
      <c r="I68" s="104"/>
      <c r="J68" s="104"/>
      <c r="K68" s="151">
        <f t="shared" si="7"/>
        <v>0</v>
      </c>
      <c r="L68" s="104"/>
      <c r="M68" s="123">
        <f t="shared" si="6"/>
        <v>0</v>
      </c>
    </row>
    <row r="69" spans="2:13" ht="12.75">
      <c r="B69" s="104"/>
      <c r="C69" s="104"/>
      <c r="D69" s="104"/>
      <c r="E69" s="104"/>
      <c r="F69" s="104"/>
      <c r="G69" s="104"/>
      <c r="H69" s="104"/>
      <c r="I69" s="104"/>
      <c r="J69" s="104"/>
      <c r="K69" s="151">
        <f t="shared" si="7"/>
        <v>0</v>
      </c>
      <c r="L69" s="104"/>
      <c r="M69" s="123">
        <f t="shared" si="6"/>
        <v>0</v>
      </c>
    </row>
    <row r="70" spans="2:13" ht="12.75">
      <c r="B70" s="104"/>
      <c r="C70" s="104"/>
      <c r="D70" s="104"/>
      <c r="E70" s="104"/>
      <c r="F70" s="104"/>
      <c r="G70" s="104"/>
      <c r="H70" s="104"/>
      <c r="I70" s="104"/>
      <c r="J70" s="104"/>
      <c r="K70" s="151">
        <f t="shared" si="7"/>
        <v>0</v>
      </c>
      <c r="L70" s="104"/>
      <c r="M70" s="123">
        <f t="shared" si="6"/>
        <v>0</v>
      </c>
    </row>
    <row r="71" spans="2:13" ht="12.75">
      <c r="B71" s="104"/>
      <c r="C71" s="104"/>
      <c r="D71" s="104"/>
      <c r="E71" s="104"/>
      <c r="F71" s="104"/>
      <c r="G71" s="104"/>
      <c r="H71" s="104"/>
      <c r="I71" s="104"/>
      <c r="J71" s="104"/>
      <c r="K71" s="151">
        <f t="shared" si="7"/>
        <v>0</v>
      </c>
      <c r="L71" s="104"/>
      <c r="M71" s="123">
        <f t="shared" si="6"/>
        <v>0</v>
      </c>
    </row>
    <row r="72" spans="2:13" ht="12.75">
      <c r="B72" s="104"/>
      <c r="C72" s="104"/>
      <c r="D72" s="104"/>
      <c r="E72" s="104"/>
      <c r="F72" s="104"/>
      <c r="G72" s="104"/>
      <c r="H72" s="104"/>
      <c r="I72" s="104"/>
      <c r="J72" s="104"/>
      <c r="K72" s="151">
        <f t="shared" si="7"/>
        <v>0</v>
      </c>
      <c r="L72" s="104"/>
      <c r="M72" s="123">
        <f t="shared" si="6"/>
        <v>0</v>
      </c>
    </row>
    <row r="73" spans="2:13" ht="12.75">
      <c r="B73" s="104"/>
      <c r="C73" s="104"/>
      <c r="D73" s="104"/>
      <c r="E73" s="104"/>
      <c r="F73" s="104"/>
      <c r="G73" s="104"/>
      <c r="H73" s="104"/>
      <c r="I73" s="104"/>
      <c r="J73" s="104"/>
      <c r="K73" s="151">
        <f t="shared" si="7"/>
        <v>0</v>
      </c>
      <c r="L73" s="104"/>
      <c r="M73" s="123">
        <f t="shared" si="6"/>
        <v>0</v>
      </c>
    </row>
    <row r="74" spans="2:13" ht="12.75">
      <c r="B74" s="104"/>
      <c r="C74" s="104"/>
      <c r="D74" s="104"/>
      <c r="E74" s="104"/>
      <c r="F74" s="104"/>
      <c r="G74" s="104"/>
      <c r="H74" s="104"/>
      <c r="I74" s="104"/>
      <c r="J74" s="104"/>
      <c r="K74" s="151">
        <f t="shared" si="7"/>
        <v>0</v>
      </c>
      <c r="L74" s="104"/>
      <c r="M74" s="123">
        <f t="shared" si="6"/>
        <v>0</v>
      </c>
    </row>
    <row r="75" spans="2:13" ht="12.75">
      <c r="B75" s="104"/>
      <c r="C75" s="104"/>
      <c r="D75" s="104"/>
      <c r="E75" s="104"/>
      <c r="F75" s="104"/>
      <c r="G75" s="104"/>
      <c r="H75" s="104"/>
      <c r="I75" s="104"/>
      <c r="J75" s="104"/>
      <c r="K75" s="151">
        <f t="shared" si="7"/>
        <v>0</v>
      </c>
      <c r="L75" s="104"/>
      <c r="M75" s="123">
        <f t="shared" si="6"/>
        <v>0</v>
      </c>
    </row>
    <row r="76" spans="2:13" ht="12.75">
      <c r="B76" s="104"/>
      <c r="C76" s="104"/>
      <c r="D76" s="104"/>
      <c r="E76" s="104"/>
      <c r="F76" s="104"/>
      <c r="G76" s="104"/>
      <c r="H76" s="104"/>
      <c r="I76" s="104"/>
      <c r="J76" s="104"/>
      <c r="K76" s="151">
        <f t="shared" si="7"/>
        <v>0</v>
      </c>
      <c r="L76" s="104"/>
      <c r="M76" s="123">
        <f t="shared" si="6"/>
        <v>0</v>
      </c>
    </row>
    <row r="77" spans="2:13" ht="12.75">
      <c r="B77" s="104"/>
      <c r="C77" s="104"/>
      <c r="D77" s="104"/>
      <c r="E77" s="104"/>
      <c r="F77" s="104"/>
      <c r="G77" s="104"/>
      <c r="H77" s="104"/>
      <c r="I77" s="104"/>
      <c r="J77" s="104"/>
      <c r="K77" s="151">
        <f>SUM(G77:J77)</f>
        <v>0</v>
      </c>
      <c r="L77" s="104"/>
      <c r="M77" s="123">
        <f t="shared" si="6"/>
        <v>0</v>
      </c>
    </row>
    <row r="78" spans="2:13" ht="12.75">
      <c r="B78" s="106"/>
      <c r="C78" s="105"/>
      <c r="D78" s="105" t="s">
        <v>28</v>
      </c>
      <c r="E78" s="122"/>
      <c r="F78" s="122"/>
      <c r="G78" s="122">
        <f aca="true" t="shared" si="8" ref="G78:M78">SUM(G60:G77)</f>
        <v>0</v>
      </c>
      <c r="H78" s="122">
        <f t="shared" si="8"/>
        <v>183360.33000000002</v>
      </c>
      <c r="I78" s="122">
        <f t="shared" si="8"/>
        <v>0</v>
      </c>
      <c r="J78" s="122">
        <f t="shared" si="8"/>
        <v>0</v>
      </c>
      <c r="K78" s="122">
        <f t="shared" si="8"/>
        <v>183360.33000000002</v>
      </c>
      <c r="L78" s="122">
        <f t="shared" si="8"/>
        <v>-16222.439999999999</v>
      </c>
      <c r="M78" s="122">
        <f t="shared" si="8"/>
        <v>167137.89</v>
      </c>
    </row>
  </sheetData>
  <sheetProtection/>
  <mergeCells count="1">
    <mergeCell ref="I5:K5"/>
  </mergeCells>
  <dataValidations count="3">
    <dataValidation type="list" allowBlank="1" showInputMessage="1" showErrorMessage="1" sqref="D60:D77">
      <formula1>"Property plant and equipment,Inventories,Deferred tax assets,Other assets"</formula1>
    </dataValidation>
    <dataValidation type="list" showInputMessage="1" showErrorMessage="1" sqref="D24:D52">
      <formula1>"Pipelines,Compressors,City Gates,supply regulators and valve stations, Metering, Odourant plants,SCADA (Communications),Buildings,Land and easements,Other depreciable pipeline assets,Shared supporting assets"</formula1>
    </dataValidation>
    <dataValidation showInputMessage="1" showErrorMessage="1" sqref="D9:D23"/>
  </dataValidations>
  <printOptions/>
  <pageMargins left="0.75" right="0.75" top="1" bottom="1" header="0.5" footer="0.5"/>
  <pageSetup horizontalDpi="600" verticalDpi="600" orientation="landscape" paperSize="9" scale="27" r:id="rId2"/>
  <customProperties>
    <customPr name="_pios_id" r:id="rId3"/>
    <customPr name="EpmWorksheetKeyString_GUID" r:id="rId4"/>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G36"/>
  <sheetViews>
    <sheetView zoomScalePageLayoutView="0" workbookViewId="0" topLeftCell="A1">
      <selection activeCell="B1" sqref="B1"/>
    </sheetView>
  </sheetViews>
  <sheetFormatPr defaultColWidth="9.140625" defaultRowHeight="12.75"/>
  <cols>
    <col min="1" max="1" width="12.140625" style="85" customWidth="1"/>
    <col min="2" max="2" width="21.00390625" style="85" customWidth="1"/>
    <col min="3" max="3" width="42.28125" style="85" customWidth="1"/>
    <col min="4" max="4" width="28.8515625" style="85" customWidth="1"/>
    <col min="5" max="5" width="22.57421875" style="85" customWidth="1"/>
    <col min="6" max="6" width="20.57421875" style="85" customWidth="1"/>
    <col min="7" max="7" width="22.57421875" style="85" customWidth="1"/>
    <col min="8" max="8" width="9.421875" style="85" customWidth="1"/>
    <col min="9" max="9" width="25.140625" style="85" customWidth="1"/>
    <col min="10" max="16384" width="9.140625" style="85" customWidth="1"/>
  </cols>
  <sheetData>
    <row r="1" spans="2:7" ht="20.25">
      <c r="B1" s="86" t="s">
        <v>139</v>
      </c>
      <c r="C1" s="86"/>
      <c r="D1" s="42"/>
      <c r="E1" s="42"/>
      <c r="F1" s="42"/>
      <c r="G1" s="42"/>
    </row>
    <row r="2" spans="2:7" ht="20.25">
      <c r="B2" s="167" t="str">
        <f>Tradingname</f>
        <v>Darling Downs Pipeline</v>
      </c>
      <c r="C2" s="168"/>
      <c r="D2" s="86"/>
      <c r="E2" s="86"/>
      <c r="G2" s="86"/>
    </row>
    <row r="3" spans="2:3" ht="17.25" customHeight="1">
      <c r="B3" s="169" t="s">
        <v>219</v>
      </c>
      <c r="C3" s="170">
        <f>Yearending</f>
        <v>43830</v>
      </c>
    </row>
    <row r="5" spans="2:7" ht="15.75">
      <c r="B5" s="89" t="s">
        <v>253</v>
      </c>
      <c r="C5" s="87"/>
      <c r="D5" s="87"/>
      <c r="E5" s="87"/>
      <c r="F5" s="88"/>
      <c r="G5" s="87"/>
    </row>
    <row r="6" spans="2:7" ht="15.75">
      <c r="B6" s="89"/>
      <c r="C6" s="87"/>
      <c r="D6" s="87"/>
      <c r="E6" s="87"/>
      <c r="F6" s="88"/>
      <c r="G6" s="87"/>
    </row>
    <row r="7" spans="2:7" ht="40.5" customHeight="1">
      <c r="B7" s="90" t="s">
        <v>262</v>
      </c>
      <c r="C7" s="90" t="s">
        <v>207</v>
      </c>
      <c r="D7" s="90" t="s">
        <v>208</v>
      </c>
      <c r="E7" s="91" t="s">
        <v>209</v>
      </c>
      <c r="F7" s="91" t="s">
        <v>81</v>
      </c>
      <c r="G7" s="91" t="s">
        <v>159</v>
      </c>
    </row>
    <row r="8" spans="2:7" ht="12.75">
      <c r="B8" s="92"/>
      <c r="C8" s="92"/>
      <c r="D8" s="115"/>
      <c r="E8" s="64" t="s">
        <v>221</v>
      </c>
      <c r="F8" s="64"/>
      <c r="G8" s="64" t="s">
        <v>221</v>
      </c>
    </row>
    <row r="9" spans="2:7" ht="12.75">
      <c r="B9" s="179"/>
      <c r="C9" s="179"/>
      <c r="D9" s="179"/>
      <c r="E9" s="95"/>
      <c r="F9" s="175"/>
      <c r="G9" s="123">
        <f aca="true" t="shared" si="0" ref="G9:G35">E9*F9</f>
        <v>0</v>
      </c>
    </row>
    <row r="10" spans="2:7" ht="12.75">
      <c r="B10" s="179"/>
      <c r="C10" s="179"/>
      <c r="D10" s="179"/>
      <c r="E10" s="95"/>
      <c r="F10" s="175"/>
      <c r="G10" s="123">
        <f t="shared" si="0"/>
        <v>0</v>
      </c>
    </row>
    <row r="11" spans="2:7" ht="12.75">
      <c r="B11" s="179"/>
      <c r="C11" s="179"/>
      <c r="D11" s="179"/>
      <c r="E11" s="95"/>
      <c r="F11" s="175"/>
      <c r="G11" s="123">
        <f t="shared" si="0"/>
        <v>0</v>
      </c>
    </row>
    <row r="12" spans="2:7" ht="12.75">
      <c r="B12" s="179"/>
      <c r="C12" s="179"/>
      <c r="D12" s="179"/>
      <c r="E12" s="95"/>
      <c r="F12" s="175"/>
      <c r="G12" s="123">
        <f t="shared" si="0"/>
        <v>0</v>
      </c>
    </row>
    <row r="13" spans="2:7" ht="12.75">
      <c r="B13" s="179"/>
      <c r="C13" s="179"/>
      <c r="D13" s="179"/>
      <c r="E13" s="95"/>
      <c r="F13" s="175"/>
      <c r="G13" s="123">
        <f t="shared" si="0"/>
        <v>0</v>
      </c>
    </row>
    <row r="14" spans="2:7" ht="12.75">
      <c r="B14" s="179"/>
      <c r="C14" s="179"/>
      <c r="D14" s="179"/>
      <c r="E14" s="95"/>
      <c r="F14" s="175"/>
      <c r="G14" s="123">
        <f t="shared" si="0"/>
        <v>0</v>
      </c>
    </row>
    <row r="15" spans="2:7" ht="12.75">
      <c r="B15" s="179"/>
      <c r="C15" s="179"/>
      <c r="D15" s="179"/>
      <c r="E15" s="95"/>
      <c r="F15" s="175"/>
      <c r="G15" s="123">
        <f t="shared" si="0"/>
        <v>0</v>
      </c>
    </row>
    <row r="16" spans="2:7" ht="12.75">
      <c r="B16" s="179"/>
      <c r="C16" s="179"/>
      <c r="D16" s="179"/>
      <c r="E16" s="95"/>
      <c r="F16" s="175"/>
      <c r="G16" s="123">
        <f t="shared" si="0"/>
        <v>0</v>
      </c>
    </row>
    <row r="17" spans="2:7" ht="12.75">
      <c r="B17" s="179"/>
      <c r="C17" s="179"/>
      <c r="D17" s="179"/>
      <c r="E17" s="95"/>
      <c r="F17" s="175"/>
      <c r="G17" s="123">
        <f t="shared" si="0"/>
        <v>0</v>
      </c>
    </row>
    <row r="18" spans="2:7" ht="12.75">
      <c r="B18" s="179"/>
      <c r="C18" s="179"/>
      <c r="D18" s="179"/>
      <c r="E18" s="95"/>
      <c r="F18" s="175"/>
      <c r="G18" s="123">
        <f t="shared" si="0"/>
        <v>0</v>
      </c>
    </row>
    <row r="19" spans="2:7" ht="12.75">
      <c r="B19" s="179"/>
      <c r="C19" s="179"/>
      <c r="D19" s="179"/>
      <c r="E19" s="95"/>
      <c r="F19" s="175"/>
      <c r="G19" s="123">
        <f t="shared" si="0"/>
        <v>0</v>
      </c>
    </row>
    <row r="20" spans="2:7" ht="12.75">
      <c r="B20" s="179"/>
      <c r="C20" s="179"/>
      <c r="D20" s="179"/>
      <c r="E20" s="95"/>
      <c r="F20" s="175"/>
      <c r="G20" s="123">
        <f t="shared" si="0"/>
        <v>0</v>
      </c>
    </row>
    <row r="21" spans="2:7" ht="12.75">
      <c r="B21" s="179"/>
      <c r="C21" s="179"/>
      <c r="D21" s="179"/>
      <c r="E21" s="95"/>
      <c r="F21" s="175"/>
      <c r="G21" s="123">
        <f t="shared" si="0"/>
        <v>0</v>
      </c>
    </row>
    <row r="22" spans="2:7" ht="12.75">
      <c r="B22" s="179"/>
      <c r="C22" s="179"/>
      <c r="D22" s="179"/>
      <c r="E22" s="95"/>
      <c r="F22" s="175"/>
      <c r="G22" s="123">
        <f t="shared" si="0"/>
        <v>0</v>
      </c>
    </row>
    <row r="23" spans="2:7" ht="12.75">
      <c r="B23" s="179"/>
      <c r="C23" s="179"/>
      <c r="D23" s="179"/>
      <c r="E23" s="95"/>
      <c r="F23" s="175"/>
      <c r="G23" s="123">
        <f t="shared" si="0"/>
        <v>0</v>
      </c>
    </row>
    <row r="24" spans="2:7" ht="12.75">
      <c r="B24" s="179"/>
      <c r="C24" s="179"/>
      <c r="D24" s="179"/>
      <c r="E24" s="95"/>
      <c r="F24" s="175"/>
      <c r="G24" s="123">
        <f t="shared" si="0"/>
        <v>0</v>
      </c>
    </row>
    <row r="25" spans="2:7" ht="12.75">
      <c r="B25" s="179"/>
      <c r="C25" s="179"/>
      <c r="D25" s="179"/>
      <c r="E25" s="95"/>
      <c r="F25" s="175"/>
      <c r="G25" s="123">
        <f t="shared" si="0"/>
        <v>0</v>
      </c>
    </row>
    <row r="26" spans="2:7" ht="12.75">
      <c r="B26" s="179"/>
      <c r="C26" s="179"/>
      <c r="D26" s="179"/>
      <c r="E26" s="95"/>
      <c r="F26" s="175"/>
      <c r="G26" s="123">
        <f t="shared" si="0"/>
        <v>0</v>
      </c>
    </row>
    <row r="27" spans="2:7" ht="12.75">
      <c r="B27" s="179"/>
      <c r="C27" s="179"/>
      <c r="D27" s="179"/>
      <c r="E27" s="95"/>
      <c r="F27" s="175"/>
      <c r="G27" s="123">
        <f t="shared" si="0"/>
        <v>0</v>
      </c>
    </row>
    <row r="28" spans="2:7" ht="12.75">
      <c r="B28" s="179"/>
      <c r="C28" s="179"/>
      <c r="D28" s="179"/>
      <c r="E28" s="95"/>
      <c r="F28" s="175"/>
      <c r="G28" s="123">
        <f t="shared" si="0"/>
        <v>0</v>
      </c>
    </row>
    <row r="29" spans="2:7" ht="12.75">
      <c r="B29" s="179"/>
      <c r="C29" s="179"/>
      <c r="D29" s="179"/>
      <c r="E29" s="95"/>
      <c r="F29" s="175"/>
      <c r="G29" s="123">
        <f t="shared" si="0"/>
        <v>0</v>
      </c>
    </row>
    <row r="30" spans="2:7" ht="12.75">
      <c r="B30" s="179"/>
      <c r="C30" s="179"/>
      <c r="D30" s="179"/>
      <c r="E30" s="95"/>
      <c r="F30" s="175"/>
      <c r="G30" s="123">
        <f t="shared" si="0"/>
        <v>0</v>
      </c>
    </row>
    <row r="31" spans="2:7" ht="12.75">
      <c r="B31" s="179"/>
      <c r="C31" s="179"/>
      <c r="D31" s="179"/>
      <c r="E31" s="95"/>
      <c r="F31" s="175"/>
      <c r="G31" s="123">
        <f t="shared" si="0"/>
        <v>0</v>
      </c>
    </row>
    <row r="32" spans="2:7" ht="12.75">
      <c r="B32" s="179"/>
      <c r="C32" s="179"/>
      <c r="D32" s="179"/>
      <c r="E32" s="95"/>
      <c r="F32" s="175"/>
      <c r="G32" s="123">
        <f t="shared" si="0"/>
        <v>0</v>
      </c>
    </row>
    <row r="33" spans="2:7" ht="12.75">
      <c r="B33" s="179"/>
      <c r="C33" s="179"/>
      <c r="D33" s="179"/>
      <c r="E33" s="95"/>
      <c r="F33" s="175"/>
      <c r="G33" s="123">
        <f t="shared" si="0"/>
        <v>0</v>
      </c>
    </row>
    <row r="34" spans="2:7" ht="12.75">
      <c r="B34" s="179"/>
      <c r="C34" s="179"/>
      <c r="D34" s="179"/>
      <c r="E34" s="95"/>
      <c r="F34" s="175"/>
      <c r="G34" s="123">
        <f t="shared" si="0"/>
        <v>0</v>
      </c>
    </row>
    <row r="35" spans="2:7" ht="12.75">
      <c r="B35" s="179"/>
      <c r="C35" s="179"/>
      <c r="D35" s="179"/>
      <c r="E35" s="95"/>
      <c r="F35" s="175"/>
      <c r="G35" s="123">
        <f t="shared" si="0"/>
        <v>0</v>
      </c>
    </row>
    <row r="36" spans="2:7" ht="12.75">
      <c r="B36" s="107"/>
      <c r="C36" s="293" t="s">
        <v>27</v>
      </c>
      <c r="D36" s="294"/>
      <c r="E36" s="123">
        <f>SUM(E9:E35)</f>
        <v>0</v>
      </c>
      <c r="F36" s="97"/>
      <c r="G36" s="123">
        <f>SUM(G9:G35)</f>
        <v>0</v>
      </c>
    </row>
  </sheetData>
  <sheetProtection/>
  <mergeCells count="1">
    <mergeCell ref="C36:D36"/>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5.xml><?xml version="1.0" encoding="utf-8"?>
<worksheet xmlns="http://schemas.openxmlformats.org/spreadsheetml/2006/main" xmlns:r="http://schemas.openxmlformats.org/officeDocument/2006/relationships">
  <sheetPr>
    <tabColor rgb="FF92D050"/>
  </sheetPr>
  <dimension ref="B1:BI34"/>
  <sheetViews>
    <sheetView zoomScale="115" zoomScaleNormal="115"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B1" sqref="B1"/>
    </sheetView>
  </sheetViews>
  <sheetFormatPr defaultColWidth="9.140625" defaultRowHeight="12.75"/>
  <cols>
    <col min="1" max="1" width="11.421875" style="0" customWidth="1"/>
    <col min="2" max="2" width="9.421875" style="0" customWidth="1"/>
    <col min="3" max="3" width="18.8515625" style="0" customWidth="1"/>
    <col min="4" max="4" width="25.140625" style="0" customWidth="1"/>
    <col min="5" max="5" width="23.7109375" style="0" customWidth="1"/>
    <col min="6" max="6" width="11.28125" style="0" bestFit="1" customWidth="1"/>
    <col min="7" max="10" width="10.28125" style="0" bestFit="1" customWidth="1"/>
    <col min="11" max="11" width="12.28125" style="0" bestFit="1" customWidth="1"/>
    <col min="12" max="14" width="11.28125" style="0" bestFit="1" customWidth="1"/>
    <col min="15" max="19" width="11.8515625" style="0" bestFit="1" customWidth="1"/>
    <col min="20" max="20" width="12.140625" style="0" bestFit="1" customWidth="1"/>
    <col min="21" max="21" width="11.8515625" style="0" bestFit="1" customWidth="1"/>
    <col min="22" max="28" width="9.28125" style="0" bestFit="1" customWidth="1"/>
    <col min="29" max="29" width="9.140625" style="0" customWidth="1"/>
    <col min="30" max="45" width="9.28125" style="0" bestFit="1" customWidth="1"/>
    <col min="46" max="46" width="9.140625" style="0" customWidth="1"/>
    <col min="47" max="60" width="9.28125" style="0" bestFit="1" customWidth="1"/>
  </cols>
  <sheetData>
    <row r="1" ht="20.25">
      <c r="B1" s="98" t="s">
        <v>347</v>
      </c>
    </row>
    <row r="2" spans="2:3" ht="15">
      <c r="B2" s="167" t="str">
        <f>Tradingname</f>
        <v>Darling Downs Pipeline</v>
      </c>
      <c r="C2" s="168"/>
    </row>
    <row r="3" spans="2:11" ht="19.5" customHeight="1">
      <c r="B3" s="169" t="s">
        <v>219</v>
      </c>
      <c r="C3" s="170">
        <f>Yearending</f>
        <v>43830</v>
      </c>
      <c r="K3" s="125"/>
    </row>
    <row r="4" ht="20.25">
      <c r="B4" s="98"/>
    </row>
    <row r="5" spans="2:5" ht="15.75">
      <c r="B5" s="99" t="s">
        <v>235</v>
      </c>
      <c r="D5" s="120"/>
      <c r="E5" s="120"/>
    </row>
    <row r="7" spans="2:61" ht="45" customHeight="1">
      <c r="B7" s="100" t="s">
        <v>262</v>
      </c>
      <c r="C7" s="101" t="s">
        <v>97</v>
      </c>
      <c r="D7" s="101"/>
      <c r="E7" s="119" t="s">
        <v>27</v>
      </c>
      <c r="F7" s="295" t="s">
        <v>96</v>
      </c>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152" t="s">
        <v>242</v>
      </c>
    </row>
    <row r="8" spans="2:60" ht="12.75">
      <c r="B8" s="190"/>
      <c r="C8" s="64"/>
      <c r="D8" s="64"/>
      <c r="E8" s="64"/>
      <c r="F8" s="118">
        <f>C33</f>
        <v>38533</v>
      </c>
      <c r="G8" s="118">
        <f>DATE(YEAR(F8)+1,MONTH(F8),DAY(F8))</f>
        <v>38898</v>
      </c>
      <c r="H8" s="118">
        <f aca="true" t="shared" si="0" ref="H8:X8">DATE(YEAR(G8)+1,MONTH(G8),DAY(G8))</f>
        <v>39263</v>
      </c>
      <c r="I8" s="118">
        <f t="shared" si="0"/>
        <v>39629</v>
      </c>
      <c r="J8" s="118">
        <f t="shared" si="0"/>
        <v>39994</v>
      </c>
      <c r="K8" s="118">
        <f t="shared" si="0"/>
        <v>40359</v>
      </c>
      <c r="L8" s="118">
        <f t="shared" si="0"/>
        <v>40724</v>
      </c>
      <c r="M8" s="118">
        <f t="shared" si="0"/>
        <v>41090</v>
      </c>
      <c r="N8" s="118">
        <f t="shared" si="0"/>
        <v>41455</v>
      </c>
      <c r="O8" s="118">
        <f t="shared" si="0"/>
        <v>41820</v>
      </c>
      <c r="P8" s="118">
        <f t="shared" si="0"/>
        <v>42185</v>
      </c>
      <c r="Q8" s="118">
        <f t="shared" si="0"/>
        <v>42551</v>
      </c>
      <c r="R8" s="118">
        <f t="shared" si="0"/>
        <v>42916</v>
      </c>
      <c r="S8" s="118">
        <f t="shared" si="0"/>
        <v>43281</v>
      </c>
      <c r="T8" s="118">
        <f t="shared" si="0"/>
        <v>43646</v>
      </c>
      <c r="U8" s="118">
        <f t="shared" si="0"/>
        <v>44012</v>
      </c>
      <c r="V8" s="118">
        <f t="shared" si="0"/>
        <v>44377</v>
      </c>
      <c r="W8" s="118">
        <f t="shared" si="0"/>
        <v>44742</v>
      </c>
      <c r="X8" s="118">
        <f t="shared" si="0"/>
        <v>45107</v>
      </c>
      <c r="Y8" s="118">
        <f>DATE(YEAR(X8)+1,MONTH(X8),DAY(X8))</f>
        <v>45473</v>
      </c>
      <c r="Z8" s="118">
        <f>DATE(YEAR(Y8)+1,MONTH(Y8),DAY(Y8))</f>
        <v>45838</v>
      </c>
      <c r="AA8" s="118">
        <f>DATE(YEAR(Z8)+1,MONTH(Z8),DAY(Z8))</f>
        <v>46203</v>
      </c>
      <c r="AB8" s="118">
        <f aca="true" t="shared" si="1" ref="AB8:AR8">DATE(YEAR(AA8)+1,MONTH(AA8),DAY(AA8))</f>
        <v>46568</v>
      </c>
      <c r="AC8" s="118">
        <f t="shared" si="1"/>
        <v>46934</v>
      </c>
      <c r="AD8" s="118">
        <f t="shared" si="1"/>
        <v>47299</v>
      </c>
      <c r="AE8" s="118">
        <f t="shared" si="1"/>
        <v>47664</v>
      </c>
      <c r="AF8" s="118">
        <f t="shared" si="1"/>
        <v>48029</v>
      </c>
      <c r="AG8" s="118">
        <f t="shared" si="1"/>
        <v>48395</v>
      </c>
      <c r="AH8" s="118">
        <f t="shared" si="1"/>
        <v>48760</v>
      </c>
      <c r="AI8" s="118">
        <f t="shared" si="1"/>
        <v>49125</v>
      </c>
      <c r="AJ8" s="118">
        <f t="shared" si="1"/>
        <v>49490</v>
      </c>
      <c r="AK8" s="118">
        <f t="shared" si="1"/>
        <v>49856</v>
      </c>
      <c r="AL8" s="118">
        <f t="shared" si="1"/>
        <v>50221</v>
      </c>
      <c r="AM8" s="118">
        <f t="shared" si="1"/>
        <v>50586</v>
      </c>
      <c r="AN8" s="118">
        <f t="shared" si="1"/>
        <v>50951</v>
      </c>
      <c r="AO8" s="118">
        <f t="shared" si="1"/>
        <v>51317</v>
      </c>
      <c r="AP8" s="118">
        <f t="shared" si="1"/>
        <v>51682</v>
      </c>
      <c r="AQ8" s="118">
        <f t="shared" si="1"/>
        <v>52047</v>
      </c>
      <c r="AR8" s="118">
        <f t="shared" si="1"/>
        <v>52412</v>
      </c>
      <c r="AS8" s="118">
        <f aca="true" t="shared" si="2" ref="AS8:BH8">DATE(YEAR(AR8)+1,MONTH(AR8),DAY(AR8))</f>
        <v>52778</v>
      </c>
      <c r="AT8" s="118">
        <f t="shared" si="2"/>
        <v>53143</v>
      </c>
      <c r="AU8" s="118">
        <f t="shared" si="2"/>
        <v>53508</v>
      </c>
      <c r="AV8" s="118">
        <f t="shared" si="2"/>
        <v>53873</v>
      </c>
      <c r="AW8" s="118">
        <f t="shared" si="2"/>
        <v>54239</v>
      </c>
      <c r="AX8" s="118">
        <f t="shared" si="2"/>
        <v>54604</v>
      </c>
      <c r="AY8" s="118">
        <f t="shared" si="2"/>
        <v>54969</v>
      </c>
      <c r="AZ8" s="118">
        <f t="shared" si="2"/>
        <v>55334</v>
      </c>
      <c r="BA8" s="118">
        <f t="shared" si="2"/>
        <v>55700</v>
      </c>
      <c r="BB8" s="118">
        <f t="shared" si="2"/>
        <v>56065</v>
      </c>
      <c r="BC8" s="118">
        <f t="shared" si="2"/>
        <v>56430</v>
      </c>
      <c r="BD8" s="118">
        <f t="shared" si="2"/>
        <v>56795</v>
      </c>
      <c r="BE8" s="118">
        <f t="shared" si="2"/>
        <v>57161</v>
      </c>
      <c r="BF8" s="118">
        <f t="shared" si="2"/>
        <v>57526</v>
      </c>
      <c r="BG8" s="118">
        <f t="shared" si="2"/>
        <v>57891</v>
      </c>
      <c r="BH8" s="118">
        <f t="shared" si="2"/>
        <v>58256</v>
      </c>
    </row>
    <row r="9" spans="2:60" ht="12.75">
      <c r="B9" s="144"/>
      <c r="C9" s="117" t="s">
        <v>73</v>
      </c>
      <c r="D9" s="103"/>
      <c r="E9" s="123"/>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row>
    <row r="10" spans="2:60" ht="12.75">
      <c r="B10" s="144" t="s">
        <v>317</v>
      </c>
      <c r="C10" s="117"/>
      <c r="D10" s="103" t="s">
        <v>85</v>
      </c>
      <c r="E10" s="219">
        <f aca="true" t="shared" si="3" ref="E10:E29">SUM(F10:BH10)</f>
        <v>177071574.62115115</v>
      </c>
      <c r="F10" s="218">
        <v>25563024.60202186</v>
      </c>
      <c r="G10" s="218">
        <v>0</v>
      </c>
      <c r="H10" s="218">
        <v>0</v>
      </c>
      <c r="I10" s="218">
        <v>0</v>
      </c>
      <c r="J10" s="218">
        <v>0</v>
      </c>
      <c r="K10" s="218">
        <v>151508550.01912928</v>
      </c>
      <c r="L10" s="218">
        <v>0</v>
      </c>
      <c r="M10" s="218">
        <v>0</v>
      </c>
      <c r="N10" s="218">
        <v>0</v>
      </c>
      <c r="O10" s="218">
        <v>0</v>
      </c>
      <c r="P10" s="218">
        <v>0</v>
      </c>
      <c r="Q10" s="218">
        <v>0</v>
      </c>
      <c r="R10" s="218">
        <v>0</v>
      </c>
      <c r="S10" s="218">
        <v>0</v>
      </c>
      <c r="T10" s="218">
        <v>0</v>
      </c>
      <c r="U10" s="218"/>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row>
    <row r="11" spans="2:60" ht="12.75">
      <c r="B11" s="144" t="s">
        <v>318</v>
      </c>
      <c r="C11" s="117"/>
      <c r="D11" s="103" t="s">
        <v>204</v>
      </c>
      <c r="E11" s="219">
        <f>C34</f>
        <v>3449263.2167663327</v>
      </c>
      <c r="F11" s="218">
        <v>700172.8617578832</v>
      </c>
      <c r="G11" s="218">
        <v>18443.953524426157</v>
      </c>
      <c r="H11" s="218">
        <v>18929.804148166593</v>
      </c>
      <c r="I11" s="218">
        <v>19428.4530490376</v>
      </c>
      <c r="J11" s="218">
        <v>19940.23735925535</v>
      </c>
      <c r="K11" s="218">
        <v>1952674.7236316637</v>
      </c>
      <c r="L11" s="218">
        <v>71902.86066167813</v>
      </c>
      <c r="M11" s="218">
        <v>73796.92581722807</v>
      </c>
      <c r="N11" s="218">
        <v>75740.88443710549</v>
      </c>
      <c r="O11" s="218">
        <v>77736.05081494772</v>
      </c>
      <c r="P11" s="218">
        <v>79783.77386551508</v>
      </c>
      <c r="Q11" s="218">
        <v>81885.43803668048</v>
      </c>
      <c r="R11" s="218">
        <v>84042.46424544271</v>
      </c>
      <c r="S11" s="218">
        <v>86256.31083859617</v>
      </c>
      <c r="T11" s="218">
        <v>88528.47457870646</v>
      </c>
      <c r="U11" s="218"/>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row>
    <row r="12" spans="2:60" ht="12.75">
      <c r="B12" s="144" t="s">
        <v>317</v>
      </c>
      <c r="C12" s="117"/>
      <c r="D12" s="103" t="s">
        <v>86</v>
      </c>
      <c r="E12" s="219">
        <f t="shared" si="3"/>
        <v>41394659.46432807</v>
      </c>
      <c r="F12" s="218">
        <v>0</v>
      </c>
      <c r="G12" s="218">
        <v>1049117.440486549</v>
      </c>
      <c r="H12" s="218">
        <v>0</v>
      </c>
      <c r="I12" s="218">
        <v>0</v>
      </c>
      <c r="J12" s="218">
        <v>0</v>
      </c>
      <c r="K12" s="218">
        <v>5734412.261331797</v>
      </c>
      <c r="L12" s="218">
        <v>553505.3563378251</v>
      </c>
      <c r="M12" s="218">
        <v>499009.96945123095</v>
      </c>
      <c r="N12" s="218">
        <v>560138.3607614979</v>
      </c>
      <c r="O12" s="218">
        <v>20873.7644964258</v>
      </c>
      <c r="P12" s="218">
        <v>88546.42737274544</v>
      </c>
      <c r="Q12" s="218">
        <v>0</v>
      </c>
      <c r="R12" s="218">
        <v>22491540.18350295</v>
      </c>
      <c r="S12" s="218">
        <v>10332198.130269812</v>
      </c>
      <c r="T12" s="218">
        <v>65317.570317239086</v>
      </c>
      <c r="U12" s="218"/>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row>
    <row r="13" spans="2:60" ht="12.75">
      <c r="B13" s="144" t="s">
        <v>319</v>
      </c>
      <c r="C13" s="117"/>
      <c r="D13" s="103" t="s">
        <v>146</v>
      </c>
      <c r="E13" s="219">
        <f t="shared" si="3"/>
        <v>0</v>
      </c>
      <c r="F13" s="218">
        <v>0</v>
      </c>
      <c r="G13" s="218">
        <v>0</v>
      </c>
      <c r="H13" s="218">
        <v>0</v>
      </c>
      <c r="I13" s="218">
        <v>0</v>
      </c>
      <c r="J13" s="218">
        <v>0</v>
      </c>
      <c r="K13" s="218">
        <v>0</v>
      </c>
      <c r="L13" s="218">
        <v>0</v>
      </c>
      <c r="M13" s="218">
        <v>0</v>
      </c>
      <c r="N13" s="218">
        <v>0</v>
      </c>
      <c r="O13" s="218">
        <v>0</v>
      </c>
      <c r="P13" s="218">
        <v>0</v>
      </c>
      <c r="Q13" s="218">
        <v>0</v>
      </c>
      <c r="R13" s="218">
        <v>0</v>
      </c>
      <c r="S13" s="218">
        <v>0</v>
      </c>
      <c r="T13" s="218">
        <v>0</v>
      </c>
      <c r="U13" s="218"/>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row>
    <row r="14" spans="2:60" ht="12.75">
      <c r="B14" s="144" t="s">
        <v>320</v>
      </c>
      <c r="C14" s="117"/>
      <c r="D14" s="103" t="s">
        <v>92</v>
      </c>
      <c r="E14" s="219">
        <f t="shared" si="3"/>
        <v>0</v>
      </c>
      <c r="F14" s="218">
        <v>0</v>
      </c>
      <c r="G14" s="218">
        <v>0</v>
      </c>
      <c r="H14" s="218">
        <v>0</v>
      </c>
      <c r="I14" s="218">
        <v>0</v>
      </c>
      <c r="J14" s="218">
        <v>0</v>
      </c>
      <c r="K14" s="218">
        <v>0</v>
      </c>
      <c r="L14" s="218">
        <v>0</v>
      </c>
      <c r="M14" s="218">
        <v>0</v>
      </c>
      <c r="N14" s="218">
        <v>0</v>
      </c>
      <c r="O14" s="218">
        <v>0</v>
      </c>
      <c r="P14" s="218">
        <v>0</v>
      </c>
      <c r="Q14" s="218">
        <v>0</v>
      </c>
      <c r="R14" s="218">
        <v>0</v>
      </c>
      <c r="S14" s="218">
        <v>0</v>
      </c>
      <c r="T14" s="218">
        <v>0</v>
      </c>
      <c r="U14" s="218"/>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row>
    <row r="15" spans="2:60" ht="12.75">
      <c r="B15" s="144"/>
      <c r="C15" s="117"/>
      <c r="D15" s="117" t="s">
        <v>88</v>
      </c>
      <c r="E15" s="219">
        <f t="shared" si="3"/>
        <v>221915497.30224553</v>
      </c>
      <c r="F15" s="213">
        <f aca="true" t="shared" si="4" ref="F15:AK15">SUM(F9:F14)</f>
        <v>26263197.463779744</v>
      </c>
      <c r="G15" s="213">
        <f t="shared" si="4"/>
        <v>1067561.394010975</v>
      </c>
      <c r="H15" s="213">
        <f t="shared" si="4"/>
        <v>18929.804148166593</v>
      </c>
      <c r="I15" s="213">
        <f t="shared" si="4"/>
        <v>19428.4530490376</v>
      </c>
      <c r="J15" s="213">
        <f t="shared" si="4"/>
        <v>19940.23735925535</v>
      </c>
      <c r="K15" s="213">
        <f t="shared" si="4"/>
        <v>159195637.00409272</v>
      </c>
      <c r="L15" s="213">
        <f t="shared" si="4"/>
        <v>625408.2169995032</v>
      </c>
      <c r="M15" s="213">
        <f t="shared" si="4"/>
        <v>572806.895268459</v>
      </c>
      <c r="N15" s="213">
        <f t="shared" si="4"/>
        <v>635879.2451986034</v>
      </c>
      <c r="O15" s="213">
        <f t="shared" si="4"/>
        <v>98609.81531137353</v>
      </c>
      <c r="P15" s="213">
        <f t="shared" si="4"/>
        <v>168330.20123826052</v>
      </c>
      <c r="Q15" s="213">
        <f t="shared" si="4"/>
        <v>81885.43803668048</v>
      </c>
      <c r="R15" s="213">
        <f t="shared" si="4"/>
        <v>22575582.647748392</v>
      </c>
      <c r="S15" s="213">
        <f t="shared" si="4"/>
        <v>10418454.44110841</v>
      </c>
      <c r="T15" s="213">
        <f t="shared" si="4"/>
        <v>153846.04489594555</v>
      </c>
      <c r="U15" s="213">
        <f t="shared" si="4"/>
        <v>0</v>
      </c>
      <c r="V15" s="213">
        <f t="shared" si="4"/>
        <v>0</v>
      </c>
      <c r="W15" s="213">
        <f t="shared" si="4"/>
        <v>0</v>
      </c>
      <c r="X15" s="213">
        <f t="shared" si="4"/>
        <v>0</v>
      </c>
      <c r="Y15" s="213">
        <f t="shared" si="4"/>
        <v>0</v>
      </c>
      <c r="Z15" s="213">
        <f t="shared" si="4"/>
        <v>0</v>
      </c>
      <c r="AA15" s="213">
        <f t="shared" si="4"/>
        <v>0</v>
      </c>
      <c r="AB15" s="213">
        <f t="shared" si="4"/>
        <v>0</v>
      </c>
      <c r="AC15" s="213">
        <f t="shared" si="4"/>
        <v>0</v>
      </c>
      <c r="AD15" s="213">
        <f t="shared" si="4"/>
        <v>0</v>
      </c>
      <c r="AE15" s="213">
        <f t="shared" si="4"/>
        <v>0</v>
      </c>
      <c r="AF15" s="213">
        <f t="shared" si="4"/>
        <v>0</v>
      </c>
      <c r="AG15" s="213">
        <f t="shared" si="4"/>
        <v>0</v>
      </c>
      <c r="AH15" s="213">
        <f t="shared" si="4"/>
        <v>0</v>
      </c>
      <c r="AI15" s="213">
        <f t="shared" si="4"/>
        <v>0</v>
      </c>
      <c r="AJ15" s="213">
        <f t="shared" si="4"/>
        <v>0</v>
      </c>
      <c r="AK15" s="213">
        <f t="shared" si="4"/>
        <v>0</v>
      </c>
      <c r="AL15" s="213">
        <f aca="true" t="shared" si="5" ref="AL15:BH15">SUM(AL9:AL14)</f>
        <v>0</v>
      </c>
      <c r="AM15" s="213">
        <f t="shared" si="5"/>
        <v>0</v>
      </c>
      <c r="AN15" s="213">
        <f t="shared" si="5"/>
        <v>0</v>
      </c>
      <c r="AO15" s="213">
        <f t="shared" si="5"/>
        <v>0</v>
      </c>
      <c r="AP15" s="213">
        <f t="shared" si="5"/>
        <v>0</v>
      </c>
      <c r="AQ15" s="213">
        <f t="shared" si="5"/>
        <v>0</v>
      </c>
      <c r="AR15" s="213">
        <f t="shared" si="5"/>
        <v>0</v>
      </c>
      <c r="AS15" s="213">
        <f t="shared" si="5"/>
        <v>0</v>
      </c>
      <c r="AT15" s="213">
        <f t="shared" si="5"/>
        <v>0</v>
      </c>
      <c r="AU15" s="213">
        <f t="shared" si="5"/>
        <v>0</v>
      </c>
      <c r="AV15" s="213">
        <f t="shared" si="5"/>
        <v>0</v>
      </c>
      <c r="AW15" s="213">
        <f t="shared" si="5"/>
        <v>0</v>
      </c>
      <c r="AX15" s="213">
        <f t="shared" si="5"/>
        <v>0</v>
      </c>
      <c r="AY15" s="213">
        <f t="shared" si="5"/>
        <v>0</v>
      </c>
      <c r="AZ15" s="213">
        <f t="shared" si="5"/>
        <v>0</v>
      </c>
      <c r="BA15" s="213">
        <f t="shared" si="5"/>
        <v>0</v>
      </c>
      <c r="BB15" s="213">
        <f t="shared" si="5"/>
        <v>0</v>
      </c>
      <c r="BC15" s="213">
        <f t="shared" si="5"/>
        <v>0</v>
      </c>
      <c r="BD15" s="213">
        <f t="shared" si="5"/>
        <v>0</v>
      </c>
      <c r="BE15" s="213">
        <f t="shared" si="5"/>
        <v>0</v>
      </c>
      <c r="BF15" s="213">
        <f t="shared" si="5"/>
        <v>0</v>
      </c>
      <c r="BG15" s="213">
        <f t="shared" si="5"/>
        <v>0</v>
      </c>
      <c r="BH15" s="213">
        <f t="shared" si="5"/>
        <v>0</v>
      </c>
    </row>
    <row r="16" spans="2:60" ht="12.75">
      <c r="B16" s="144"/>
      <c r="C16" s="117" t="s">
        <v>200</v>
      </c>
      <c r="D16" s="117"/>
      <c r="E16" s="219"/>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row>
    <row r="17" spans="2:60" ht="38.25">
      <c r="B17" s="144" t="s">
        <v>321</v>
      </c>
      <c r="C17" s="117"/>
      <c r="D17" s="103" t="s">
        <v>201</v>
      </c>
      <c r="E17" s="219"/>
      <c r="F17" s="218">
        <v>0</v>
      </c>
      <c r="G17" s="218">
        <v>0</v>
      </c>
      <c r="H17" s="218">
        <v>0</v>
      </c>
      <c r="I17" s="218">
        <v>0</v>
      </c>
      <c r="J17" s="218">
        <v>0</v>
      </c>
      <c r="K17" s="218">
        <v>0</v>
      </c>
      <c r="L17" s="218">
        <v>0</v>
      </c>
      <c r="M17" s="218">
        <v>0</v>
      </c>
      <c r="N17" s="218">
        <v>0</v>
      </c>
      <c r="O17" s="218">
        <v>0</v>
      </c>
      <c r="P17" s="218">
        <v>0</v>
      </c>
      <c r="Q17" s="218">
        <v>0</v>
      </c>
      <c r="R17" s="218">
        <v>0</v>
      </c>
      <c r="S17" s="218">
        <v>0</v>
      </c>
      <c r="T17" s="218">
        <v>0</v>
      </c>
      <c r="U17" s="218"/>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row>
    <row r="18" spans="2:60" ht="12.75">
      <c r="B18" s="144" t="s">
        <v>322</v>
      </c>
      <c r="C18" s="117"/>
      <c r="D18" s="103" t="s">
        <v>86</v>
      </c>
      <c r="E18" s="219"/>
      <c r="F18" s="218">
        <v>0</v>
      </c>
      <c r="G18" s="218">
        <v>0</v>
      </c>
      <c r="H18" s="218">
        <v>0</v>
      </c>
      <c r="I18" s="218">
        <v>0</v>
      </c>
      <c r="J18" s="218">
        <v>0</v>
      </c>
      <c r="K18" s="218">
        <v>0</v>
      </c>
      <c r="L18" s="218">
        <v>0</v>
      </c>
      <c r="M18" s="218">
        <v>0</v>
      </c>
      <c r="N18" s="218">
        <v>0</v>
      </c>
      <c r="O18" s="218">
        <v>0</v>
      </c>
      <c r="P18" s="218">
        <v>0</v>
      </c>
      <c r="Q18" s="218">
        <v>0</v>
      </c>
      <c r="R18" s="218">
        <v>0</v>
      </c>
      <c r="S18" s="218">
        <v>0</v>
      </c>
      <c r="T18" s="218">
        <v>154733.79228588587</v>
      </c>
      <c r="U18" s="218"/>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row>
    <row r="19" spans="2:60" ht="12.75">
      <c r="B19" s="144" t="s">
        <v>321</v>
      </c>
      <c r="C19" s="117"/>
      <c r="D19" s="103" t="s">
        <v>146</v>
      </c>
      <c r="E19" s="219"/>
      <c r="F19" s="218">
        <v>0</v>
      </c>
      <c r="G19" s="218">
        <v>0</v>
      </c>
      <c r="H19" s="218">
        <v>0</v>
      </c>
      <c r="I19" s="218">
        <v>0</v>
      </c>
      <c r="J19" s="218">
        <v>0</v>
      </c>
      <c r="K19" s="218">
        <v>0</v>
      </c>
      <c r="L19" s="218">
        <v>0</v>
      </c>
      <c r="M19" s="218">
        <v>0</v>
      </c>
      <c r="N19" s="218">
        <v>0</v>
      </c>
      <c r="O19" s="218">
        <v>0</v>
      </c>
      <c r="P19" s="218">
        <v>0</v>
      </c>
      <c r="Q19" s="218">
        <v>0</v>
      </c>
      <c r="R19" s="218">
        <v>0</v>
      </c>
      <c r="S19" s="218">
        <v>0</v>
      </c>
      <c r="T19" s="218">
        <v>0</v>
      </c>
      <c r="U19" s="218"/>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row>
    <row r="20" spans="2:60" ht="12.75">
      <c r="B20" s="144" t="s">
        <v>321</v>
      </c>
      <c r="C20" s="117"/>
      <c r="D20" s="103" t="s">
        <v>92</v>
      </c>
      <c r="E20" s="219"/>
      <c r="F20" s="218">
        <v>0</v>
      </c>
      <c r="G20" s="218">
        <v>0</v>
      </c>
      <c r="H20" s="218">
        <v>0</v>
      </c>
      <c r="I20" s="218">
        <v>0</v>
      </c>
      <c r="J20" s="218">
        <v>0</v>
      </c>
      <c r="K20" s="218">
        <v>0</v>
      </c>
      <c r="L20" s="218">
        <v>0</v>
      </c>
      <c r="M20" s="218">
        <v>0</v>
      </c>
      <c r="N20" s="218">
        <v>0</v>
      </c>
      <c r="O20" s="218">
        <v>0</v>
      </c>
      <c r="P20" s="218">
        <v>0</v>
      </c>
      <c r="Q20" s="218">
        <v>0</v>
      </c>
      <c r="R20" s="218">
        <v>0</v>
      </c>
      <c r="S20" s="218">
        <v>0</v>
      </c>
      <c r="T20" s="218">
        <v>0</v>
      </c>
      <c r="U20" s="218"/>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row>
    <row r="21" spans="2:60" ht="12.75">
      <c r="B21" s="144"/>
      <c r="C21" s="117"/>
      <c r="D21" s="117" t="s">
        <v>88</v>
      </c>
      <c r="E21" s="219">
        <f>SUM(F21:BH21)</f>
        <v>154733.79228588587</v>
      </c>
      <c r="F21" s="122">
        <f aca="true" t="shared" si="6" ref="F21:AK21">SUM(F17:F20)</f>
        <v>0</v>
      </c>
      <c r="G21" s="122">
        <f t="shared" si="6"/>
        <v>0</v>
      </c>
      <c r="H21" s="122">
        <f t="shared" si="6"/>
        <v>0</v>
      </c>
      <c r="I21" s="122">
        <f t="shared" si="6"/>
        <v>0</v>
      </c>
      <c r="J21" s="122">
        <f t="shared" si="6"/>
        <v>0</v>
      </c>
      <c r="K21" s="122">
        <f t="shared" si="6"/>
        <v>0</v>
      </c>
      <c r="L21" s="122">
        <f t="shared" si="6"/>
        <v>0</v>
      </c>
      <c r="M21" s="122">
        <f t="shared" si="6"/>
        <v>0</v>
      </c>
      <c r="N21" s="122">
        <f t="shared" si="6"/>
        <v>0</v>
      </c>
      <c r="O21" s="122">
        <f t="shared" si="6"/>
        <v>0</v>
      </c>
      <c r="P21" s="122">
        <f t="shared" si="6"/>
        <v>0</v>
      </c>
      <c r="Q21" s="122">
        <f t="shared" si="6"/>
        <v>0</v>
      </c>
      <c r="R21" s="122">
        <f t="shared" si="6"/>
        <v>0</v>
      </c>
      <c r="S21" s="122">
        <f t="shared" si="6"/>
        <v>0</v>
      </c>
      <c r="T21" s="122">
        <f t="shared" si="6"/>
        <v>154733.79228588587</v>
      </c>
      <c r="U21" s="122">
        <f t="shared" si="6"/>
        <v>0</v>
      </c>
      <c r="V21" s="122">
        <f t="shared" si="6"/>
        <v>0</v>
      </c>
      <c r="W21" s="122">
        <f t="shared" si="6"/>
        <v>0</v>
      </c>
      <c r="X21" s="122">
        <f t="shared" si="6"/>
        <v>0</v>
      </c>
      <c r="Y21" s="122">
        <f t="shared" si="6"/>
        <v>0</v>
      </c>
      <c r="Z21" s="122">
        <f t="shared" si="6"/>
        <v>0</v>
      </c>
      <c r="AA21" s="122">
        <f t="shared" si="6"/>
        <v>0</v>
      </c>
      <c r="AB21" s="122">
        <f t="shared" si="6"/>
        <v>0</v>
      </c>
      <c r="AC21" s="122">
        <f t="shared" si="6"/>
        <v>0</v>
      </c>
      <c r="AD21" s="122">
        <f t="shared" si="6"/>
        <v>0</v>
      </c>
      <c r="AE21" s="122">
        <f t="shared" si="6"/>
        <v>0</v>
      </c>
      <c r="AF21" s="122">
        <f t="shared" si="6"/>
        <v>0</v>
      </c>
      <c r="AG21" s="122">
        <f t="shared" si="6"/>
        <v>0</v>
      </c>
      <c r="AH21" s="122">
        <f t="shared" si="6"/>
        <v>0</v>
      </c>
      <c r="AI21" s="122">
        <f t="shared" si="6"/>
        <v>0</v>
      </c>
      <c r="AJ21" s="122">
        <f t="shared" si="6"/>
        <v>0</v>
      </c>
      <c r="AK21" s="122">
        <f t="shared" si="6"/>
        <v>0</v>
      </c>
      <c r="AL21" s="122">
        <f aca="true" t="shared" si="7" ref="AL21:BH21">SUM(AL17:AL20)</f>
        <v>0</v>
      </c>
      <c r="AM21" s="122">
        <f t="shared" si="7"/>
        <v>0</v>
      </c>
      <c r="AN21" s="122">
        <f t="shared" si="7"/>
        <v>0</v>
      </c>
      <c r="AO21" s="122">
        <f t="shared" si="7"/>
        <v>0</v>
      </c>
      <c r="AP21" s="122">
        <f t="shared" si="7"/>
        <v>0</v>
      </c>
      <c r="AQ21" s="122">
        <f t="shared" si="7"/>
        <v>0</v>
      </c>
      <c r="AR21" s="122">
        <f t="shared" si="7"/>
        <v>0</v>
      </c>
      <c r="AS21" s="122">
        <f t="shared" si="7"/>
        <v>0</v>
      </c>
      <c r="AT21" s="122">
        <f t="shared" si="7"/>
        <v>0</v>
      </c>
      <c r="AU21" s="122">
        <f t="shared" si="7"/>
        <v>0</v>
      </c>
      <c r="AV21" s="122">
        <f t="shared" si="7"/>
        <v>0</v>
      </c>
      <c r="AW21" s="122">
        <f t="shared" si="7"/>
        <v>0</v>
      </c>
      <c r="AX21" s="122">
        <f t="shared" si="7"/>
        <v>0</v>
      </c>
      <c r="AY21" s="122">
        <f t="shared" si="7"/>
        <v>0</v>
      </c>
      <c r="AZ21" s="122">
        <f t="shared" si="7"/>
        <v>0</v>
      </c>
      <c r="BA21" s="122">
        <f t="shared" si="7"/>
        <v>0</v>
      </c>
      <c r="BB21" s="122">
        <f t="shared" si="7"/>
        <v>0</v>
      </c>
      <c r="BC21" s="122">
        <f t="shared" si="7"/>
        <v>0</v>
      </c>
      <c r="BD21" s="122">
        <f t="shared" si="7"/>
        <v>0</v>
      </c>
      <c r="BE21" s="122">
        <f t="shared" si="7"/>
        <v>0</v>
      </c>
      <c r="BF21" s="122">
        <f t="shared" si="7"/>
        <v>0</v>
      </c>
      <c r="BG21" s="122">
        <f t="shared" si="7"/>
        <v>0</v>
      </c>
      <c r="BH21" s="122">
        <f t="shared" si="7"/>
        <v>0</v>
      </c>
    </row>
    <row r="22" spans="2:60" ht="12.75">
      <c r="B22" s="144"/>
      <c r="C22" s="117"/>
      <c r="D22" s="117" t="s">
        <v>112</v>
      </c>
      <c r="E22" s="219">
        <f>E15+E21</f>
        <v>222070231.09453142</v>
      </c>
      <c r="F22" s="212">
        <f aca="true" t="shared" si="8" ref="F22:BH22">F15+F21</f>
        <v>26263197.463779744</v>
      </c>
      <c r="G22" s="212">
        <f t="shared" si="8"/>
        <v>1067561.394010975</v>
      </c>
      <c r="H22" s="212">
        <f t="shared" si="8"/>
        <v>18929.804148166593</v>
      </c>
      <c r="I22" s="212">
        <f t="shared" si="8"/>
        <v>19428.4530490376</v>
      </c>
      <c r="J22" s="212">
        <f t="shared" si="8"/>
        <v>19940.23735925535</v>
      </c>
      <c r="K22" s="212">
        <f t="shared" si="8"/>
        <v>159195637.00409272</v>
      </c>
      <c r="L22" s="212">
        <f t="shared" si="8"/>
        <v>625408.2169995032</v>
      </c>
      <c r="M22" s="212">
        <f t="shared" si="8"/>
        <v>572806.895268459</v>
      </c>
      <c r="N22" s="212">
        <f t="shared" si="8"/>
        <v>635879.2451986034</v>
      </c>
      <c r="O22" s="212">
        <f t="shared" si="8"/>
        <v>98609.81531137353</v>
      </c>
      <c r="P22" s="212">
        <f t="shared" si="8"/>
        <v>168330.20123826052</v>
      </c>
      <c r="Q22" s="212">
        <f t="shared" si="8"/>
        <v>81885.43803668048</v>
      </c>
      <c r="R22" s="212">
        <f t="shared" si="8"/>
        <v>22575582.647748392</v>
      </c>
      <c r="S22" s="212">
        <f t="shared" si="8"/>
        <v>10418454.44110841</v>
      </c>
      <c r="T22" s="212">
        <f t="shared" si="8"/>
        <v>308579.8371818314</v>
      </c>
      <c r="U22" s="212">
        <f t="shared" si="8"/>
        <v>0</v>
      </c>
      <c r="V22" s="212">
        <f t="shared" si="8"/>
        <v>0</v>
      </c>
      <c r="W22" s="212">
        <f t="shared" si="8"/>
        <v>0</v>
      </c>
      <c r="X22" s="212">
        <f t="shared" si="8"/>
        <v>0</v>
      </c>
      <c r="Y22" s="212">
        <f t="shared" si="8"/>
        <v>0</v>
      </c>
      <c r="Z22" s="212">
        <f t="shared" si="8"/>
        <v>0</v>
      </c>
      <c r="AA22" s="212">
        <f t="shared" si="8"/>
        <v>0</v>
      </c>
      <c r="AB22" s="212">
        <f t="shared" si="8"/>
        <v>0</v>
      </c>
      <c r="AC22" s="212">
        <f t="shared" si="8"/>
        <v>0</v>
      </c>
      <c r="AD22" s="212">
        <f t="shared" si="8"/>
        <v>0</v>
      </c>
      <c r="AE22" s="212">
        <f t="shared" si="8"/>
        <v>0</v>
      </c>
      <c r="AF22" s="212">
        <f t="shared" si="8"/>
        <v>0</v>
      </c>
      <c r="AG22" s="212">
        <f t="shared" si="8"/>
        <v>0</v>
      </c>
      <c r="AH22" s="212">
        <f t="shared" si="8"/>
        <v>0</v>
      </c>
      <c r="AI22" s="212">
        <f t="shared" si="8"/>
        <v>0</v>
      </c>
      <c r="AJ22" s="212">
        <f t="shared" si="8"/>
        <v>0</v>
      </c>
      <c r="AK22" s="212">
        <f t="shared" si="8"/>
        <v>0</v>
      </c>
      <c r="AL22" s="212">
        <f t="shared" si="8"/>
        <v>0</v>
      </c>
      <c r="AM22" s="212">
        <f t="shared" si="8"/>
        <v>0</v>
      </c>
      <c r="AN22" s="212">
        <f t="shared" si="8"/>
        <v>0</v>
      </c>
      <c r="AO22" s="212">
        <f t="shared" si="8"/>
        <v>0</v>
      </c>
      <c r="AP22" s="212">
        <f t="shared" si="8"/>
        <v>0</v>
      </c>
      <c r="AQ22" s="212">
        <f t="shared" si="8"/>
        <v>0</v>
      </c>
      <c r="AR22" s="212">
        <f t="shared" si="8"/>
        <v>0</v>
      </c>
      <c r="AS22" s="212">
        <f t="shared" si="8"/>
        <v>0</v>
      </c>
      <c r="AT22" s="212">
        <f t="shared" si="8"/>
        <v>0</v>
      </c>
      <c r="AU22" s="212">
        <f t="shared" si="8"/>
        <v>0</v>
      </c>
      <c r="AV22" s="212">
        <f t="shared" si="8"/>
        <v>0</v>
      </c>
      <c r="AW22" s="212">
        <f t="shared" si="8"/>
        <v>0</v>
      </c>
      <c r="AX22" s="212">
        <f t="shared" si="8"/>
        <v>0</v>
      </c>
      <c r="AY22" s="212">
        <f t="shared" si="8"/>
        <v>0</v>
      </c>
      <c r="AZ22" s="212">
        <f t="shared" si="8"/>
        <v>0</v>
      </c>
      <c r="BA22" s="212">
        <f t="shared" si="8"/>
        <v>0</v>
      </c>
      <c r="BB22" s="212">
        <f t="shared" si="8"/>
        <v>0</v>
      </c>
      <c r="BC22" s="212">
        <f t="shared" si="8"/>
        <v>0</v>
      </c>
      <c r="BD22" s="212">
        <f t="shared" si="8"/>
        <v>0</v>
      </c>
      <c r="BE22" s="212">
        <f t="shared" si="8"/>
        <v>0</v>
      </c>
      <c r="BF22" s="212">
        <f t="shared" si="8"/>
        <v>0</v>
      </c>
      <c r="BG22" s="212">
        <f t="shared" si="8"/>
        <v>0</v>
      </c>
      <c r="BH22" s="212">
        <f t="shared" si="8"/>
        <v>0</v>
      </c>
    </row>
    <row r="23" spans="2:60" ht="12.75">
      <c r="B23" s="144"/>
      <c r="C23" s="117" t="s">
        <v>240</v>
      </c>
      <c r="D23" s="117"/>
      <c r="E23" s="219">
        <f t="shared" si="3"/>
        <v>0</v>
      </c>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2:60" ht="12.75">
      <c r="B24" s="144" t="s">
        <v>323</v>
      </c>
      <c r="C24" s="117"/>
      <c r="D24" s="131" t="s">
        <v>136</v>
      </c>
      <c r="E24" s="219">
        <f t="shared" si="3"/>
        <v>299563849.20659995</v>
      </c>
      <c r="F24" s="218">
        <v>0</v>
      </c>
      <c r="G24" s="218">
        <v>0</v>
      </c>
      <c r="H24" s="218">
        <v>0</v>
      </c>
      <c r="I24" s="218">
        <v>3364971.2810958903</v>
      </c>
      <c r="J24" s="218">
        <v>6141010.133534247</v>
      </c>
      <c r="K24" s="218">
        <v>14886793.527479453</v>
      </c>
      <c r="L24" s="218">
        <v>25843934.146469645</v>
      </c>
      <c r="M24" s="218">
        <v>28412577.875667337</v>
      </c>
      <c r="N24" s="218">
        <v>30467071.446383562</v>
      </c>
      <c r="O24" s="218">
        <v>32939605.95153424</v>
      </c>
      <c r="P24" s="218">
        <v>32524330.83810884</v>
      </c>
      <c r="Q24" s="218">
        <v>31899683.414122067</v>
      </c>
      <c r="R24" s="218">
        <v>31179067.022204705</v>
      </c>
      <c r="S24" s="218">
        <v>30923804.79</v>
      </c>
      <c r="T24" s="218">
        <v>30980998.779999997</v>
      </c>
      <c r="U24" s="218"/>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row>
    <row r="25" spans="2:60" ht="12.75">
      <c r="B25" s="144" t="s">
        <v>323</v>
      </c>
      <c r="C25" s="117"/>
      <c r="D25" s="131" t="s">
        <v>137</v>
      </c>
      <c r="E25" s="219">
        <f t="shared" si="3"/>
        <v>-74104215.5928788</v>
      </c>
      <c r="F25" s="218">
        <v>0</v>
      </c>
      <c r="G25" s="218">
        <v>0</v>
      </c>
      <c r="H25" s="218">
        <v>0</v>
      </c>
      <c r="I25" s="218">
        <v>-150589.67320547946</v>
      </c>
      <c r="J25" s="218">
        <v>-380200.54531506856</v>
      </c>
      <c r="K25" s="218">
        <v>-3192303.229342466</v>
      </c>
      <c r="L25" s="218">
        <v>-5518906.026672507</v>
      </c>
      <c r="M25" s="218">
        <v>-5705033.483409687</v>
      </c>
      <c r="N25" s="218">
        <v>-7988784.517178082</v>
      </c>
      <c r="O25" s="218">
        <v>-9963411.5810137</v>
      </c>
      <c r="P25" s="218">
        <v>-9964670.831622578</v>
      </c>
      <c r="Q25" s="218">
        <v>-10283842.430504255</v>
      </c>
      <c r="R25" s="218">
        <v>-10529639.054614974</v>
      </c>
      <c r="S25" s="218">
        <v>-5085214.13</v>
      </c>
      <c r="T25" s="218">
        <v>-5341620.090000001</v>
      </c>
      <c r="U25" s="218"/>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row>
    <row r="26" spans="2:60" ht="12.75">
      <c r="B26" s="144" t="s">
        <v>324</v>
      </c>
      <c r="C26" s="117"/>
      <c r="D26" s="131" t="s">
        <v>138</v>
      </c>
      <c r="E26" s="219">
        <f t="shared" si="3"/>
        <v>-30963396.358945496</v>
      </c>
      <c r="F26" s="218">
        <v>0</v>
      </c>
      <c r="G26" s="218">
        <v>0</v>
      </c>
      <c r="H26" s="218">
        <v>0</v>
      </c>
      <c r="I26" s="218">
        <v>0</v>
      </c>
      <c r="J26" s="218">
        <v>-405162.0879485763</v>
      </c>
      <c r="K26" s="218">
        <v>-1591457.2270578647</v>
      </c>
      <c r="L26" s="218">
        <v>-2324767.2030951674</v>
      </c>
      <c r="M26" s="218">
        <v>-3030546.4267645855</v>
      </c>
      <c r="N26" s="218">
        <v>-2991450.1549747614</v>
      </c>
      <c r="O26" s="218">
        <v>-3203846.2524790247</v>
      </c>
      <c r="P26" s="218">
        <v>-3188989.999474951</v>
      </c>
      <c r="Q26" s="218">
        <v>-3025631.5927795977</v>
      </c>
      <c r="R26" s="218">
        <v>-2833558.9436358176</v>
      </c>
      <c r="S26" s="218">
        <v>-4190218.3757655104</v>
      </c>
      <c r="T26" s="218">
        <v>-4177768.0949696396</v>
      </c>
      <c r="U26" s="218"/>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row>
    <row r="27" spans="2:60" ht="12.75">
      <c r="B27" s="144" t="s">
        <v>325</v>
      </c>
      <c r="C27" s="117"/>
      <c r="D27" s="131" t="s">
        <v>202</v>
      </c>
      <c r="E27" s="219">
        <f t="shared" si="3"/>
        <v>-150234489.23241708</v>
      </c>
      <c r="F27" s="218">
        <v>0</v>
      </c>
      <c r="G27" s="218">
        <v>-2346197.8750324924</v>
      </c>
      <c r="H27" s="218">
        <v>-2741501.2541456283</v>
      </c>
      <c r="I27" s="218">
        <v>-3023431.637768361</v>
      </c>
      <c r="J27" s="218">
        <v>-2951084.0906065167</v>
      </c>
      <c r="K27" s="218">
        <v>-2803777.1732072313</v>
      </c>
      <c r="L27" s="218">
        <v>-17161065.109669734</v>
      </c>
      <c r="M27" s="218">
        <v>-16587400.728634039</v>
      </c>
      <c r="N27" s="218">
        <v>-16429119.722712748</v>
      </c>
      <c r="O27" s="218">
        <v>-15880847.98930387</v>
      </c>
      <c r="P27" s="218">
        <v>-14960631.273269769</v>
      </c>
      <c r="Q27" s="218">
        <v>-14203623.618373279</v>
      </c>
      <c r="R27" s="218">
        <v>-13188087.614032447</v>
      </c>
      <c r="S27" s="218">
        <v>-14163909.530963968</v>
      </c>
      <c r="T27" s="218">
        <v>-13793811.614697006</v>
      </c>
      <c r="U27" s="218"/>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row>
    <row r="28" spans="2:60" ht="12.75">
      <c r="B28" s="144"/>
      <c r="C28" s="117"/>
      <c r="D28" s="117" t="s">
        <v>203</v>
      </c>
      <c r="E28" s="219">
        <f t="shared" si="3"/>
        <v>44261748.02235861</v>
      </c>
      <c r="F28" s="219">
        <f>SUM(F23:F27)</f>
        <v>0</v>
      </c>
      <c r="G28" s="219">
        <f aca="true" t="shared" si="9" ref="G28:BH28">SUM(G23:G27)</f>
        <v>-2346197.8750324924</v>
      </c>
      <c r="H28" s="219">
        <f t="shared" si="9"/>
        <v>-2741501.2541456283</v>
      </c>
      <c r="I28" s="219">
        <f t="shared" si="9"/>
        <v>190949.97012205003</v>
      </c>
      <c r="J28" s="219">
        <f t="shared" si="9"/>
        <v>2404563.4096640856</v>
      </c>
      <c r="K28" s="219">
        <f t="shared" si="9"/>
        <v>7299255.897871891</v>
      </c>
      <c r="L28" s="219">
        <f t="shared" si="9"/>
        <v>839195.8070322387</v>
      </c>
      <c r="M28" s="219">
        <f t="shared" si="9"/>
        <v>3089597.2368590254</v>
      </c>
      <c r="N28" s="219">
        <f t="shared" si="9"/>
        <v>3057717.051517971</v>
      </c>
      <c r="O28" s="219">
        <f t="shared" si="9"/>
        <v>3891500.128737645</v>
      </c>
      <c r="P28" s="219">
        <f t="shared" si="9"/>
        <v>4410038.733741544</v>
      </c>
      <c r="Q28" s="219">
        <f t="shared" si="9"/>
        <v>4386585.772464935</v>
      </c>
      <c r="R28" s="219">
        <f t="shared" si="9"/>
        <v>4627781.409921464</v>
      </c>
      <c r="S28" s="219">
        <f t="shared" si="9"/>
        <v>7484462.753270522</v>
      </c>
      <c r="T28" s="219">
        <f t="shared" si="9"/>
        <v>7667798.980333354</v>
      </c>
      <c r="U28" s="219">
        <f t="shared" si="9"/>
        <v>0</v>
      </c>
      <c r="V28" s="219">
        <f t="shared" si="9"/>
        <v>0</v>
      </c>
      <c r="W28" s="219">
        <f t="shared" si="9"/>
        <v>0</v>
      </c>
      <c r="X28" s="219">
        <f t="shared" si="9"/>
        <v>0</v>
      </c>
      <c r="Y28" s="219">
        <f t="shared" si="9"/>
        <v>0</v>
      </c>
      <c r="Z28" s="219">
        <f t="shared" si="9"/>
        <v>0</v>
      </c>
      <c r="AA28" s="219">
        <f t="shared" si="9"/>
        <v>0</v>
      </c>
      <c r="AB28" s="219">
        <f t="shared" si="9"/>
        <v>0</v>
      </c>
      <c r="AC28" s="219">
        <f t="shared" si="9"/>
        <v>0</v>
      </c>
      <c r="AD28" s="219">
        <f t="shared" si="9"/>
        <v>0</v>
      </c>
      <c r="AE28" s="219">
        <f t="shared" si="9"/>
        <v>0</v>
      </c>
      <c r="AF28" s="219">
        <f t="shared" si="9"/>
        <v>0</v>
      </c>
      <c r="AG28" s="219">
        <f t="shared" si="9"/>
        <v>0</v>
      </c>
      <c r="AH28" s="219">
        <f t="shared" si="9"/>
        <v>0</v>
      </c>
      <c r="AI28" s="219">
        <f t="shared" si="9"/>
        <v>0</v>
      </c>
      <c r="AJ28" s="219">
        <f t="shared" si="9"/>
        <v>0</v>
      </c>
      <c r="AK28" s="219">
        <f t="shared" si="9"/>
        <v>0</v>
      </c>
      <c r="AL28" s="219">
        <f t="shared" si="9"/>
        <v>0</v>
      </c>
      <c r="AM28" s="219">
        <f t="shared" si="9"/>
        <v>0</v>
      </c>
      <c r="AN28" s="219">
        <f t="shared" si="9"/>
        <v>0</v>
      </c>
      <c r="AO28" s="219">
        <f t="shared" si="9"/>
        <v>0</v>
      </c>
      <c r="AP28" s="219">
        <f t="shared" si="9"/>
        <v>0</v>
      </c>
      <c r="AQ28" s="219">
        <f t="shared" si="9"/>
        <v>0</v>
      </c>
      <c r="AR28" s="219">
        <f t="shared" si="9"/>
        <v>0</v>
      </c>
      <c r="AS28" s="219">
        <f t="shared" si="9"/>
        <v>0</v>
      </c>
      <c r="AT28" s="219">
        <f t="shared" si="9"/>
        <v>0</v>
      </c>
      <c r="AU28" s="219">
        <f t="shared" si="9"/>
        <v>0</v>
      </c>
      <c r="AV28" s="219">
        <f t="shared" si="9"/>
        <v>0</v>
      </c>
      <c r="AW28" s="219">
        <f t="shared" si="9"/>
        <v>0</v>
      </c>
      <c r="AX28" s="219">
        <f t="shared" si="9"/>
        <v>0</v>
      </c>
      <c r="AY28" s="219">
        <f t="shared" si="9"/>
        <v>0</v>
      </c>
      <c r="AZ28" s="219">
        <f t="shared" si="9"/>
        <v>0</v>
      </c>
      <c r="BA28" s="219">
        <f t="shared" si="9"/>
        <v>0</v>
      </c>
      <c r="BB28" s="219">
        <f t="shared" si="9"/>
        <v>0</v>
      </c>
      <c r="BC28" s="219">
        <f t="shared" si="9"/>
        <v>0</v>
      </c>
      <c r="BD28" s="219">
        <f t="shared" si="9"/>
        <v>0</v>
      </c>
      <c r="BE28" s="219">
        <f t="shared" si="9"/>
        <v>0</v>
      </c>
      <c r="BF28" s="219">
        <f t="shared" si="9"/>
        <v>0</v>
      </c>
      <c r="BG28" s="219">
        <f t="shared" si="9"/>
        <v>0</v>
      </c>
      <c r="BH28" s="219">
        <f t="shared" si="9"/>
        <v>0</v>
      </c>
    </row>
    <row r="29" spans="2:60" ht="36" customHeight="1">
      <c r="B29" s="106"/>
      <c r="C29" s="105"/>
      <c r="D29" s="191" t="s">
        <v>241</v>
      </c>
      <c r="E29" s="219">
        <f t="shared" si="3"/>
        <v>177808483.07217288</v>
      </c>
      <c r="F29" s="219">
        <f>F15+F21-F28</f>
        <v>26263197.463779744</v>
      </c>
      <c r="G29" s="219">
        <f aca="true" t="shared" si="10" ref="G29:BH29">G15+G21-G28</f>
        <v>3413759.2690434675</v>
      </c>
      <c r="H29" s="219">
        <f t="shared" si="10"/>
        <v>2760431.0582937947</v>
      </c>
      <c r="I29" s="219">
        <f t="shared" si="10"/>
        <v>-171521.51707301242</v>
      </c>
      <c r="J29" s="219">
        <f t="shared" si="10"/>
        <v>-2384623.17230483</v>
      </c>
      <c r="K29" s="219">
        <f t="shared" si="10"/>
        <v>151896381.10622084</v>
      </c>
      <c r="L29" s="219">
        <f t="shared" si="10"/>
        <v>-213787.5900327355</v>
      </c>
      <c r="M29" s="219">
        <f t="shared" si="10"/>
        <v>-2516790.3415905666</v>
      </c>
      <c r="N29" s="219">
        <f t="shared" si="10"/>
        <v>-2421837.8063193676</v>
      </c>
      <c r="O29" s="219">
        <f t="shared" si="10"/>
        <v>-3792890.3134262715</v>
      </c>
      <c r="P29" s="219">
        <f t="shared" si="10"/>
        <v>-4241708.532503284</v>
      </c>
      <c r="Q29" s="219">
        <f t="shared" si="10"/>
        <v>-4304700.3344282545</v>
      </c>
      <c r="R29" s="219">
        <f t="shared" si="10"/>
        <v>17947801.23782693</v>
      </c>
      <c r="S29" s="219">
        <f t="shared" si="10"/>
        <v>2933991.6878378876</v>
      </c>
      <c r="T29" s="219">
        <f t="shared" si="10"/>
        <v>-7359219.143151523</v>
      </c>
      <c r="U29" s="219">
        <f t="shared" si="10"/>
        <v>0</v>
      </c>
      <c r="V29" s="219">
        <f t="shared" si="10"/>
        <v>0</v>
      </c>
      <c r="W29" s="219">
        <f t="shared" si="10"/>
        <v>0</v>
      </c>
      <c r="X29" s="219">
        <f t="shared" si="10"/>
        <v>0</v>
      </c>
      <c r="Y29" s="219">
        <f t="shared" si="10"/>
        <v>0</v>
      </c>
      <c r="Z29" s="219">
        <f t="shared" si="10"/>
        <v>0</v>
      </c>
      <c r="AA29" s="219">
        <f t="shared" si="10"/>
        <v>0</v>
      </c>
      <c r="AB29" s="219">
        <f t="shared" si="10"/>
        <v>0</v>
      </c>
      <c r="AC29" s="219">
        <f t="shared" si="10"/>
        <v>0</v>
      </c>
      <c r="AD29" s="219">
        <f t="shared" si="10"/>
        <v>0</v>
      </c>
      <c r="AE29" s="219">
        <f t="shared" si="10"/>
        <v>0</v>
      </c>
      <c r="AF29" s="219">
        <f t="shared" si="10"/>
        <v>0</v>
      </c>
      <c r="AG29" s="219">
        <f t="shared" si="10"/>
        <v>0</v>
      </c>
      <c r="AH29" s="219">
        <f t="shared" si="10"/>
        <v>0</v>
      </c>
      <c r="AI29" s="219">
        <f t="shared" si="10"/>
        <v>0</v>
      </c>
      <c r="AJ29" s="219">
        <f t="shared" si="10"/>
        <v>0</v>
      </c>
      <c r="AK29" s="219">
        <f t="shared" si="10"/>
        <v>0</v>
      </c>
      <c r="AL29" s="219">
        <f t="shared" si="10"/>
        <v>0</v>
      </c>
      <c r="AM29" s="219">
        <f t="shared" si="10"/>
        <v>0</v>
      </c>
      <c r="AN29" s="219">
        <f t="shared" si="10"/>
        <v>0</v>
      </c>
      <c r="AO29" s="219">
        <f t="shared" si="10"/>
        <v>0</v>
      </c>
      <c r="AP29" s="219">
        <f t="shared" si="10"/>
        <v>0</v>
      </c>
      <c r="AQ29" s="219">
        <f t="shared" si="10"/>
        <v>0</v>
      </c>
      <c r="AR29" s="219">
        <f t="shared" si="10"/>
        <v>0</v>
      </c>
      <c r="AS29" s="219">
        <f t="shared" si="10"/>
        <v>0</v>
      </c>
      <c r="AT29" s="219">
        <f t="shared" si="10"/>
        <v>0</v>
      </c>
      <c r="AU29" s="219">
        <f t="shared" si="10"/>
        <v>0</v>
      </c>
      <c r="AV29" s="219">
        <f t="shared" si="10"/>
        <v>0</v>
      </c>
      <c r="AW29" s="219">
        <f t="shared" si="10"/>
        <v>0</v>
      </c>
      <c r="AX29" s="219">
        <f t="shared" si="10"/>
        <v>0</v>
      </c>
      <c r="AY29" s="219">
        <f t="shared" si="10"/>
        <v>0</v>
      </c>
      <c r="AZ29" s="219">
        <f t="shared" si="10"/>
        <v>0</v>
      </c>
      <c r="BA29" s="219">
        <f t="shared" si="10"/>
        <v>0</v>
      </c>
      <c r="BB29" s="219">
        <f t="shared" si="10"/>
        <v>0</v>
      </c>
      <c r="BC29" s="219">
        <f t="shared" si="10"/>
        <v>0</v>
      </c>
      <c r="BD29" s="219">
        <f t="shared" si="10"/>
        <v>0</v>
      </c>
      <c r="BE29" s="219">
        <f t="shared" si="10"/>
        <v>0</v>
      </c>
      <c r="BF29" s="219">
        <f t="shared" si="10"/>
        <v>0</v>
      </c>
      <c r="BG29" s="219">
        <f t="shared" si="10"/>
        <v>0</v>
      </c>
      <c r="BH29" s="219">
        <f t="shared" si="10"/>
        <v>0</v>
      </c>
    </row>
    <row r="30" ht="29.25" customHeight="1"/>
    <row r="31" spans="2:3" ht="15.75">
      <c r="B31" s="65" t="s">
        <v>261</v>
      </c>
      <c r="C31" s="43"/>
    </row>
    <row r="32" spans="2:3" ht="12.75">
      <c r="B32" s="45"/>
      <c r="C32" s="48"/>
    </row>
    <row r="33" spans="2:3" ht="25.5">
      <c r="B33" s="111" t="s">
        <v>160</v>
      </c>
      <c r="C33" s="196">
        <v>38533</v>
      </c>
    </row>
    <row r="34" spans="2:3" ht="38.25">
      <c r="B34" s="111" t="s">
        <v>204</v>
      </c>
      <c r="C34" s="217">
        <v>3449263.2167663327</v>
      </c>
    </row>
  </sheetData>
  <sheetProtection/>
  <mergeCells count="1">
    <mergeCell ref="F7:BH7"/>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6.xml><?xml version="1.0" encoding="utf-8"?>
<worksheet xmlns="http://schemas.openxmlformats.org/spreadsheetml/2006/main" xmlns:r="http://schemas.openxmlformats.org/officeDocument/2006/relationships">
  <sheetPr>
    <tabColor rgb="FF92D050"/>
  </sheetPr>
  <dimension ref="B1:E32"/>
  <sheetViews>
    <sheetView zoomScalePageLayoutView="0" workbookViewId="0" topLeftCell="A1">
      <selection activeCell="B1" sqref="B1:C1"/>
    </sheetView>
  </sheetViews>
  <sheetFormatPr defaultColWidth="9.140625" defaultRowHeight="12.75"/>
  <cols>
    <col min="1" max="1" width="12.140625" style="85" customWidth="1"/>
    <col min="2" max="2" width="21.00390625" style="85" customWidth="1"/>
    <col min="3" max="5" width="42.28125" style="85" customWidth="1"/>
    <col min="6" max="6" width="9.421875" style="85" customWidth="1"/>
    <col min="7" max="7" width="25.140625" style="85" customWidth="1"/>
    <col min="8" max="16384" width="9.140625" style="85" customWidth="1"/>
  </cols>
  <sheetData>
    <row r="1" spans="2:5" ht="20.25">
      <c r="B1" s="290" t="s">
        <v>348</v>
      </c>
      <c r="C1" s="290"/>
      <c r="D1" s="42"/>
      <c r="E1" s="42"/>
    </row>
    <row r="2" spans="2:5" ht="20.25">
      <c r="B2" s="167" t="str">
        <f>Tradingname</f>
        <v>Darling Downs Pipeline</v>
      </c>
      <c r="C2" s="168"/>
      <c r="D2" s="86"/>
      <c r="E2" s="86"/>
    </row>
    <row r="3" spans="2:5" ht="15.75" customHeight="1">
      <c r="B3" s="169" t="s">
        <v>219</v>
      </c>
      <c r="C3" s="170">
        <f>Yearending</f>
        <v>43830</v>
      </c>
      <c r="E3" s="125"/>
    </row>
    <row r="4" ht="20.25">
      <c r="B4" s="41"/>
    </row>
    <row r="5" spans="2:5" ht="15.75">
      <c r="B5" s="89" t="s">
        <v>265</v>
      </c>
      <c r="C5" s="87"/>
      <c r="D5" s="87"/>
      <c r="E5" s="87"/>
    </row>
    <row r="6" spans="2:5" ht="15.75">
      <c r="B6" s="89"/>
      <c r="C6" s="87"/>
      <c r="D6" s="87"/>
      <c r="E6" s="87"/>
    </row>
    <row r="7" spans="2:5" ht="25.5">
      <c r="B7" s="90" t="s">
        <v>262</v>
      </c>
      <c r="C7" s="90" t="s">
        <v>210</v>
      </c>
      <c r="D7" s="90" t="s">
        <v>211</v>
      </c>
      <c r="E7" s="90" t="s">
        <v>246</v>
      </c>
    </row>
    <row r="8" spans="2:5" ht="12.75">
      <c r="B8" s="94" t="s">
        <v>351</v>
      </c>
      <c r="C8" s="94" t="s">
        <v>352</v>
      </c>
      <c r="D8" s="230" t="s">
        <v>353</v>
      </c>
      <c r="E8" s="231">
        <v>372724.6436869502</v>
      </c>
    </row>
    <row r="9" spans="2:5" ht="12.75">
      <c r="B9" s="94" t="s">
        <v>351</v>
      </c>
      <c r="C9" s="94" t="s">
        <v>354</v>
      </c>
      <c r="D9" s="230" t="s">
        <v>355</v>
      </c>
      <c r="E9" s="231">
        <v>1342450.2888529347</v>
      </c>
    </row>
    <row r="10" spans="2:5" ht="12.75">
      <c r="B10" s="94" t="s">
        <v>351</v>
      </c>
      <c r="C10" s="94" t="s">
        <v>356</v>
      </c>
      <c r="D10" s="230" t="s">
        <v>355</v>
      </c>
      <c r="E10" s="231">
        <v>2284312.2433631145</v>
      </c>
    </row>
    <row r="11" spans="2:5" ht="12.75">
      <c r="B11" s="94" t="s">
        <v>351</v>
      </c>
      <c r="C11" s="94" t="s">
        <v>352</v>
      </c>
      <c r="D11" s="230" t="s">
        <v>355</v>
      </c>
      <c r="E11" s="231">
        <v>6702665.584851943</v>
      </c>
    </row>
    <row r="12" spans="2:5" ht="12.75">
      <c r="B12" s="94" t="s">
        <v>351</v>
      </c>
      <c r="C12" s="94" t="s">
        <v>357</v>
      </c>
      <c r="D12" s="230" t="s">
        <v>358</v>
      </c>
      <c r="E12" s="231">
        <v>10554309.621917585</v>
      </c>
    </row>
    <row r="13" spans="2:5" ht="12.75">
      <c r="B13" s="94" t="s">
        <v>351</v>
      </c>
      <c r="C13" s="94" t="s">
        <v>359</v>
      </c>
      <c r="D13" s="230" t="s">
        <v>358</v>
      </c>
      <c r="E13" s="231">
        <v>6058988.665044754</v>
      </c>
    </row>
    <row r="14" spans="2:5" ht="12.75">
      <c r="B14" s="94" t="s">
        <v>351</v>
      </c>
      <c r="C14" s="94" t="s">
        <v>360</v>
      </c>
      <c r="D14" s="230" t="s">
        <v>358</v>
      </c>
      <c r="E14" s="231">
        <v>3162201.5000565895</v>
      </c>
    </row>
    <row r="15" spans="2:5" ht="12.75">
      <c r="B15" s="94" t="s">
        <v>351</v>
      </c>
      <c r="C15" s="94" t="s">
        <v>352</v>
      </c>
      <c r="D15" s="230" t="s">
        <v>358</v>
      </c>
      <c r="E15" s="231">
        <v>2716040.396484021</v>
      </c>
    </row>
    <row r="16" spans="2:5" ht="12.75">
      <c r="B16" s="94"/>
      <c r="C16" s="94"/>
      <c r="D16" s="230"/>
      <c r="E16" s="231"/>
    </row>
    <row r="17" spans="2:5" ht="12.75">
      <c r="B17" s="94"/>
      <c r="C17" s="94"/>
      <c r="D17" s="230"/>
      <c r="E17" s="94"/>
    </row>
    <row r="18" spans="2:5" ht="12.75">
      <c r="B18" s="94"/>
      <c r="C18" s="94"/>
      <c r="D18" s="230"/>
      <c r="E18" s="94"/>
    </row>
    <row r="19" spans="2:5" ht="12.75">
      <c r="B19" s="94"/>
      <c r="C19" s="94"/>
      <c r="D19" s="230"/>
      <c r="E19" s="94"/>
    </row>
    <row r="20" spans="2:5" ht="12.75">
      <c r="B20" s="94"/>
      <c r="C20" s="94"/>
      <c r="D20" s="230"/>
      <c r="E20" s="94"/>
    </row>
    <row r="21" spans="2:5" ht="12.75">
      <c r="B21" s="94"/>
      <c r="C21" s="94"/>
      <c r="D21" s="230"/>
      <c r="E21" s="94"/>
    </row>
    <row r="22" spans="2:5" ht="12.75">
      <c r="B22" s="94"/>
      <c r="C22" s="94"/>
      <c r="D22" s="230"/>
      <c r="E22" s="94"/>
    </row>
    <row r="23" spans="2:5" ht="12.75">
      <c r="B23" s="94"/>
      <c r="C23" s="94"/>
      <c r="D23" s="94"/>
      <c r="E23" s="94"/>
    </row>
    <row r="24" spans="2:5" ht="12.75">
      <c r="B24" s="94"/>
      <c r="C24" s="94"/>
      <c r="D24" s="94"/>
      <c r="E24" s="94"/>
    </row>
    <row r="25" spans="2:5" ht="12.75">
      <c r="B25" s="94"/>
      <c r="C25" s="94"/>
      <c r="D25" s="94"/>
      <c r="E25" s="94"/>
    </row>
    <row r="26" spans="2:5" ht="12.75">
      <c r="B26" s="94"/>
      <c r="C26" s="94"/>
      <c r="D26" s="94"/>
      <c r="E26" s="94"/>
    </row>
    <row r="27" spans="2:5" ht="12.75">
      <c r="B27" s="94"/>
      <c r="C27" s="94"/>
      <c r="D27" s="94"/>
      <c r="E27" s="94"/>
    </row>
    <row r="28" spans="2:5" ht="12.75">
      <c r="B28" s="94"/>
      <c r="C28" s="94"/>
      <c r="D28" s="94"/>
      <c r="E28" s="94"/>
    </row>
    <row r="29" spans="2:5" ht="12.75">
      <c r="B29" s="94"/>
      <c r="C29" s="94"/>
      <c r="D29" s="94"/>
      <c r="E29" s="94"/>
    </row>
    <row r="30" spans="2:5" ht="12.75">
      <c r="B30" s="94"/>
      <c r="C30" s="94"/>
      <c r="D30" s="94"/>
      <c r="E30" s="94"/>
    </row>
    <row r="31" spans="2:5" ht="12.75">
      <c r="B31" s="94"/>
      <c r="C31" s="94"/>
      <c r="D31" s="94"/>
      <c r="E31" s="94"/>
    </row>
    <row r="32" spans="2:5" ht="12.75">
      <c r="B32" s="94"/>
      <c r="C32" s="94"/>
      <c r="D32" s="94"/>
      <c r="E32" s="94"/>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BH111"/>
  <sheetViews>
    <sheetView zoomScalePageLayoutView="0" workbookViewId="0" topLeftCell="A1">
      <selection activeCell="B1" sqref="B1:D1"/>
    </sheetView>
  </sheetViews>
  <sheetFormatPr defaultColWidth="9.140625" defaultRowHeight="12.75"/>
  <cols>
    <col min="1" max="1" width="11.7109375" style="43" customWidth="1"/>
    <col min="2" max="2" width="54.28125" style="43" bestFit="1" customWidth="1"/>
    <col min="3" max="3" width="14.28125" style="43" customWidth="1"/>
    <col min="4" max="4" width="9.8515625" style="43" customWidth="1"/>
    <col min="5" max="16384" width="9.140625" style="43" customWidth="1"/>
  </cols>
  <sheetData>
    <row r="1" spans="2:4" ht="20.25">
      <c r="B1" s="291" t="s">
        <v>349</v>
      </c>
      <c r="C1" s="291"/>
      <c r="D1" s="302"/>
    </row>
    <row r="3" ht="20.25">
      <c r="B3" s="41"/>
    </row>
    <row r="5" spans="2:4" ht="15.75">
      <c r="B5" s="282" t="s">
        <v>238</v>
      </c>
      <c r="C5" s="282"/>
      <c r="D5" s="282"/>
    </row>
    <row r="7" spans="2:60" s="62" customFormat="1" ht="12.75">
      <c r="B7" s="90"/>
      <c r="C7" s="90"/>
      <c r="D7" s="311" t="s">
        <v>116</v>
      </c>
      <c r="E7" s="312"/>
      <c r="F7" s="312"/>
      <c r="G7" s="312"/>
      <c r="H7" s="312"/>
      <c r="I7" s="312"/>
      <c r="J7" s="305" t="s">
        <v>117</v>
      </c>
      <c r="K7" s="306"/>
      <c r="L7" s="306"/>
      <c r="M7" s="306"/>
      <c r="N7" s="306"/>
      <c r="O7" s="306"/>
      <c r="P7" s="307"/>
      <c r="Q7" s="303" t="s">
        <v>118</v>
      </c>
      <c r="R7" s="303"/>
      <c r="S7" s="303"/>
      <c r="T7" s="303"/>
      <c r="U7" s="303"/>
      <c r="V7" s="303"/>
      <c r="W7" s="303"/>
      <c r="X7" s="303"/>
      <c r="Y7" s="303"/>
      <c r="Z7" s="303"/>
      <c r="AA7" s="303"/>
      <c r="AB7" s="303"/>
      <c r="AC7" s="303"/>
      <c r="AD7" s="303"/>
      <c r="AE7" s="303"/>
      <c r="AF7" s="303"/>
      <c r="AG7" s="303"/>
      <c r="AH7" s="303"/>
      <c r="AI7" s="303"/>
      <c r="AJ7" s="297" t="s">
        <v>119</v>
      </c>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row>
    <row r="8" spans="2:60" s="50" customFormat="1" ht="26.25" customHeight="1">
      <c r="B8" s="90"/>
      <c r="C8" s="90"/>
      <c r="D8" s="90"/>
      <c r="E8" s="90"/>
      <c r="F8" s="90"/>
      <c r="G8" s="90"/>
      <c r="H8" s="90"/>
      <c r="I8" s="90"/>
      <c r="J8" s="90"/>
      <c r="K8" s="90"/>
      <c r="L8" s="90"/>
      <c r="M8" s="90"/>
      <c r="N8" s="90"/>
      <c r="O8" s="90"/>
      <c r="P8" s="90"/>
      <c r="Q8" s="90"/>
      <c r="R8" s="299" t="s">
        <v>120</v>
      </c>
      <c r="S8" s="300"/>
      <c r="T8" s="300"/>
      <c r="U8" s="300"/>
      <c r="V8" s="300"/>
      <c r="W8" s="301"/>
      <c r="X8" s="299" t="s">
        <v>121</v>
      </c>
      <c r="Y8" s="300"/>
      <c r="Z8" s="300"/>
      <c r="AA8" s="300"/>
      <c r="AB8" s="300"/>
      <c r="AC8" s="301"/>
      <c r="AD8" s="299" t="s">
        <v>122</v>
      </c>
      <c r="AE8" s="300"/>
      <c r="AF8" s="300"/>
      <c r="AG8" s="300"/>
      <c r="AH8" s="301"/>
      <c r="AI8" s="90"/>
      <c r="AJ8" s="90"/>
      <c r="AK8" s="299" t="s">
        <v>123</v>
      </c>
      <c r="AL8" s="300"/>
      <c r="AM8" s="300"/>
      <c r="AN8" s="300"/>
      <c r="AO8" s="300"/>
      <c r="AP8" s="301"/>
      <c r="AQ8" s="299" t="s">
        <v>124</v>
      </c>
      <c r="AR8" s="300"/>
      <c r="AS8" s="300"/>
      <c r="AT8" s="300"/>
      <c r="AU8" s="300"/>
      <c r="AV8" s="301"/>
      <c r="AW8" s="299" t="s">
        <v>125</v>
      </c>
      <c r="AX8" s="300"/>
      <c r="AY8" s="300"/>
      <c r="AZ8" s="300"/>
      <c r="BA8" s="300"/>
      <c r="BB8" s="301"/>
      <c r="BC8" s="299" t="s">
        <v>126</v>
      </c>
      <c r="BD8" s="300"/>
      <c r="BE8" s="300"/>
      <c r="BF8" s="300"/>
      <c r="BG8" s="300"/>
      <c r="BH8" s="301"/>
    </row>
    <row r="9" spans="2:60" s="50" customFormat="1" ht="32.25" customHeight="1">
      <c r="B9" s="90"/>
      <c r="C9" s="90" t="s">
        <v>24</v>
      </c>
      <c r="D9" s="309" t="s">
        <v>127</v>
      </c>
      <c r="E9" s="310"/>
      <c r="F9" s="310"/>
      <c r="G9" s="308" t="s">
        <v>128</v>
      </c>
      <c r="H9" s="308"/>
      <c r="I9" s="308"/>
      <c r="J9" s="126" t="s">
        <v>129</v>
      </c>
      <c r="K9" s="298" t="s">
        <v>109</v>
      </c>
      <c r="L9" s="298"/>
      <c r="M9" s="298"/>
      <c r="N9" s="304" t="s">
        <v>110</v>
      </c>
      <c r="O9" s="304"/>
      <c r="P9" s="304"/>
      <c r="Q9" s="126" t="s">
        <v>130</v>
      </c>
      <c r="R9" s="298" t="s">
        <v>109</v>
      </c>
      <c r="S9" s="298"/>
      <c r="T9" s="298"/>
      <c r="U9" s="304" t="s">
        <v>110</v>
      </c>
      <c r="V9" s="304"/>
      <c r="W9" s="304"/>
      <c r="X9" s="298" t="s">
        <v>109</v>
      </c>
      <c r="Y9" s="298"/>
      <c r="Z9" s="298"/>
      <c r="AA9" s="304" t="s">
        <v>110</v>
      </c>
      <c r="AB9" s="304"/>
      <c r="AC9" s="304"/>
      <c r="AD9" s="298" t="s">
        <v>109</v>
      </c>
      <c r="AE9" s="298"/>
      <c r="AF9" s="298"/>
      <c r="AG9" s="304" t="s">
        <v>110</v>
      </c>
      <c r="AH9" s="304"/>
      <c r="AI9" s="304"/>
      <c r="AJ9" s="126" t="s">
        <v>131</v>
      </c>
      <c r="AK9" s="298" t="s">
        <v>109</v>
      </c>
      <c r="AL9" s="298"/>
      <c r="AM9" s="298"/>
      <c r="AN9" s="304" t="s">
        <v>110</v>
      </c>
      <c r="AO9" s="304"/>
      <c r="AP9" s="304"/>
      <c r="AQ9" s="298" t="s">
        <v>109</v>
      </c>
      <c r="AR9" s="298"/>
      <c r="AS9" s="298"/>
      <c r="AT9" s="304" t="s">
        <v>110</v>
      </c>
      <c r="AU9" s="304"/>
      <c r="AV9" s="304"/>
      <c r="AW9" s="298" t="s">
        <v>109</v>
      </c>
      <c r="AX9" s="298"/>
      <c r="AY9" s="298"/>
      <c r="AZ9" s="304" t="s">
        <v>110</v>
      </c>
      <c r="BA9" s="304"/>
      <c r="BB9" s="304"/>
      <c r="BC9" s="127" t="s">
        <v>109</v>
      </c>
      <c r="BD9" s="127"/>
      <c r="BE9" s="127"/>
      <c r="BF9" s="128" t="s">
        <v>110</v>
      </c>
      <c r="BG9" s="128"/>
      <c r="BH9" s="128"/>
    </row>
    <row r="10" spans="2:60" s="50" customFormat="1" ht="32.25" customHeight="1">
      <c r="B10" s="90" t="s">
        <v>35</v>
      </c>
      <c r="C10" s="90" t="s">
        <v>214</v>
      </c>
      <c r="D10" s="90" t="s">
        <v>132</v>
      </c>
      <c r="E10" s="90" t="s">
        <v>133</v>
      </c>
      <c r="F10" s="90" t="s">
        <v>134</v>
      </c>
      <c r="G10" s="90" t="s">
        <v>132</v>
      </c>
      <c r="H10" s="90" t="s">
        <v>215</v>
      </c>
      <c r="I10" s="90" t="s">
        <v>135</v>
      </c>
      <c r="J10" s="90" t="s">
        <v>239</v>
      </c>
      <c r="K10" s="90" t="s">
        <v>132</v>
      </c>
      <c r="L10" s="90" t="s">
        <v>133</v>
      </c>
      <c r="M10" s="90" t="s">
        <v>134</v>
      </c>
      <c r="N10" s="90" t="s">
        <v>132</v>
      </c>
      <c r="O10" s="90" t="s">
        <v>215</v>
      </c>
      <c r="P10" s="90" t="s">
        <v>135</v>
      </c>
      <c r="Q10" s="90" t="s">
        <v>239</v>
      </c>
      <c r="R10" s="90" t="s">
        <v>132</v>
      </c>
      <c r="S10" s="90" t="s">
        <v>133</v>
      </c>
      <c r="T10" s="90" t="s">
        <v>134</v>
      </c>
      <c r="U10" s="90" t="s">
        <v>132</v>
      </c>
      <c r="V10" s="90" t="s">
        <v>215</v>
      </c>
      <c r="W10" s="90" t="s">
        <v>135</v>
      </c>
      <c r="X10" s="90" t="s">
        <v>132</v>
      </c>
      <c r="Y10" s="90" t="s">
        <v>133</v>
      </c>
      <c r="Z10" s="90" t="s">
        <v>134</v>
      </c>
      <c r="AA10" s="90" t="s">
        <v>132</v>
      </c>
      <c r="AB10" s="90" t="s">
        <v>215</v>
      </c>
      <c r="AC10" s="90" t="s">
        <v>135</v>
      </c>
      <c r="AD10" s="90" t="s">
        <v>132</v>
      </c>
      <c r="AE10" s="90" t="s">
        <v>133</v>
      </c>
      <c r="AF10" s="90" t="s">
        <v>134</v>
      </c>
      <c r="AG10" s="90" t="s">
        <v>132</v>
      </c>
      <c r="AH10" s="90" t="s">
        <v>215</v>
      </c>
      <c r="AI10" s="90" t="s">
        <v>135</v>
      </c>
      <c r="AJ10" s="90" t="s">
        <v>214</v>
      </c>
      <c r="AK10" s="90" t="s">
        <v>132</v>
      </c>
      <c r="AL10" s="90" t="s">
        <v>133</v>
      </c>
      <c r="AM10" s="90" t="s">
        <v>134</v>
      </c>
      <c r="AN10" s="90" t="s">
        <v>132</v>
      </c>
      <c r="AO10" s="90" t="s">
        <v>215</v>
      </c>
      <c r="AP10" s="90" t="s">
        <v>135</v>
      </c>
      <c r="AQ10" s="90" t="s">
        <v>132</v>
      </c>
      <c r="AR10" s="90" t="s">
        <v>133</v>
      </c>
      <c r="AS10" s="90" t="s">
        <v>134</v>
      </c>
      <c r="AT10" s="90" t="s">
        <v>132</v>
      </c>
      <c r="AU10" s="90" t="s">
        <v>215</v>
      </c>
      <c r="AV10" s="90" t="s">
        <v>135</v>
      </c>
      <c r="AW10" s="90" t="s">
        <v>132</v>
      </c>
      <c r="AX10" s="90" t="s">
        <v>133</v>
      </c>
      <c r="AY10" s="90" t="s">
        <v>134</v>
      </c>
      <c r="AZ10" s="90" t="s">
        <v>132</v>
      </c>
      <c r="BA10" s="90" t="s">
        <v>215</v>
      </c>
      <c r="BB10" s="90" t="s">
        <v>135</v>
      </c>
      <c r="BC10" s="90" t="s">
        <v>132</v>
      </c>
      <c r="BD10" s="90" t="s">
        <v>133</v>
      </c>
      <c r="BE10" s="90" t="s">
        <v>134</v>
      </c>
      <c r="BF10" s="90" t="s">
        <v>132</v>
      </c>
      <c r="BG10" s="90" t="s">
        <v>215</v>
      </c>
      <c r="BH10" s="90" t="s">
        <v>135</v>
      </c>
    </row>
    <row r="11" spans="2:60" s="50" customFormat="1" ht="12.75">
      <c r="B11" s="129" t="s">
        <v>36</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row>
    <row r="12" spans="2:60" s="50" customFormat="1" ht="13.5" customHeight="1">
      <c r="B12" s="130" t="s">
        <v>192</v>
      </c>
      <c r="C12" s="241">
        <f>J12+Q12+AJ12</f>
        <v>8751.36021</v>
      </c>
      <c r="D12" s="234"/>
      <c r="E12" s="234"/>
      <c r="F12" s="234"/>
      <c r="G12" s="234"/>
      <c r="H12" s="188"/>
      <c r="I12" s="188"/>
      <c r="J12" s="223">
        <f>K12+N12</f>
        <v>8751.36021</v>
      </c>
      <c r="K12" s="229">
        <v>8751.36021</v>
      </c>
      <c r="L12" s="229">
        <v>70426.155</v>
      </c>
      <c r="M12" s="145">
        <f>_xlfn.IFERROR(K12/L12,0)</f>
        <v>0.12426292774325108</v>
      </c>
      <c r="N12" s="229">
        <v>0</v>
      </c>
      <c r="O12" s="229">
        <v>0</v>
      </c>
      <c r="P12" s="145">
        <f>_xlfn.IFERROR(N12/O12,0)</f>
        <v>0</v>
      </c>
      <c r="Q12" s="145">
        <f>R12+U12+X12+AA12+AD12+AG12</f>
        <v>0</v>
      </c>
      <c r="R12" s="229">
        <v>0</v>
      </c>
      <c r="S12" s="229">
        <v>0</v>
      </c>
      <c r="T12" s="145">
        <f>_xlfn.IFERROR(R12/S12,0)</f>
        <v>0</v>
      </c>
      <c r="U12" s="229">
        <v>0</v>
      </c>
      <c r="V12" s="229">
        <v>0</v>
      </c>
      <c r="W12" s="145">
        <f>_xlfn.IFERROR(U12/V12,0)</f>
        <v>0</v>
      </c>
      <c r="X12" s="229">
        <v>0</v>
      </c>
      <c r="Y12" s="229">
        <v>0</v>
      </c>
      <c r="Z12" s="145">
        <f>_xlfn.IFERROR(X12/Y12,0)</f>
        <v>0</v>
      </c>
      <c r="AA12" s="229">
        <v>0</v>
      </c>
      <c r="AB12" s="229">
        <v>0</v>
      </c>
      <c r="AC12" s="145">
        <f>_xlfn.IFERROR(AA12/AB12,0)</f>
        <v>0</v>
      </c>
      <c r="AD12" s="229">
        <v>0</v>
      </c>
      <c r="AE12" s="229">
        <v>0</v>
      </c>
      <c r="AF12" s="145">
        <f>_xlfn.IFERROR(AD12/AE12,0)</f>
        <v>0</v>
      </c>
      <c r="AG12" s="229">
        <v>0</v>
      </c>
      <c r="AH12" s="229">
        <v>0</v>
      </c>
      <c r="AI12" s="145">
        <f>_xlfn.IFERROR(AG12/AH12,0)</f>
        <v>0</v>
      </c>
      <c r="AJ12" s="145">
        <f>AK12+AN12+AQ12+AT12+AW12+AZ12+BC12+BF12</f>
        <v>0</v>
      </c>
      <c r="AK12" s="229">
        <v>0</v>
      </c>
      <c r="AL12" s="229">
        <v>0</v>
      </c>
      <c r="AM12" s="145">
        <f>_xlfn.IFERROR(AK12/AL12,0)</f>
        <v>0</v>
      </c>
      <c r="AN12" s="229">
        <v>0</v>
      </c>
      <c r="AO12" s="229">
        <v>0</v>
      </c>
      <c r="AP12" s="145">
        <f>_xlfn.IFERROR(AN12/AO12,0)</f>
        <v>0</v>
      </c>
      <c r="AQ12" s="229">
        <v>0</v>
      </c>
      <c r="AR12" s="229">
        <v>0</v>
      </c>
      <c r="AS12" s="145">
        <f>_xlfn.IFERROR(AQ12/AR12,0)</f>
        <v>0</v>
      </c>
      <c r="AT12" s="229">
        <v>0</v>
      </c>
      <c r="AU12" s="229">
        <v>0</v>
      </c>
      <c r="AV12" s="145">
        <f>_xlfn.IFERROR(AT12/AU12,0)</f>
        <v>0</v>
      </c>
      <c r="AW12" s="229">
        <v>0</v>
      </c>
      <c r="AX12" s="229">
        <v>0</v>
      </c>
      <c r="AY12" s="145">
        <f>_xlfn.IFERROR(AW12/AX12,0)</f>
        <v>0</v>
      </c>
      <c r="AZ12" s="229">
        <v>0</v>
      </c>
      <c r="BA12" s="229">
        <v>0</v>
      </c>
      <c r="BB12" s="145">
        <f>_xlfn.IFERROR(AZ12/BA12,0)</f>
        <v>0</v>
      </c>
      <c r="BC12" s="229">
        <v>0</v>
      </c>
      <c r="BD12" s="229">
        <v>0</v>
      </c>
      <c r="BE12" s="145">
        <f>_xlfn.IFERROR(BC12/BD12,0)</f>
        <v>0</v>
      </c>
      <c r="BF12" s="229">
        <v>0</v>
      </c>
      <c r="BG12" s="229">
        <v>0</v>
      </c>
      <c r="BH12" s="145">
        <f>_xlfn.IFERROR(BF12/BG12,0)</f>
        <v>0</v>
      </c>
    </row>
    <row r="13" spans="2:60" s="50" customFormat="1" ht="13.5" customHeight="1">
      <c r="B13" s="130" t="s">
        <v>237</v>
      </c>
      <c r="C13" s="241">
        <f>J13+Q13+AJ13</f>
        <v>0</v>
      </c>
      <c r="D13" s="234"/>
      <c r="E13" s="234"/>
      <c r="F13" s="234"/>
      <c r="G13" s="234"/>
      <c r="H13" s="188"/>
      <c r="I13" s="188"/>
      <c r="J13" s="145">
        <f>K13+N13</f>
        <v>0</v>
      </c>
      <c r="K13" s="229">
        <v>0</v>
      </c>
      <c r="L13" s="229">
        <v>0</v>
      </c>
      <c r="M13" s="145">
        <f>_xlfn.IFERROR(K13/L13,0)</f>
        <v>0</v>
      </c>
      <c r="N13" s="229">
        <v>0</v>
      </c>
      <c r="O13" s="229">
        <v>0</v>
      </c>
      <c r="P13" s="145">
        <f>_xlfn.IFERROR(N13/O13,0)</f>
        <v>0</v>
      </c>
      <c r="Q13" s="145">
        <f>R13+U13+X13+AA13+AD13+AG13</f>
        <v>0</v>
      </c>
      <c r="R13" s="229">
        <v>0</v>
      </c>
      <c r="S13" s="229">
        <v>0</v>
      </c>
      <c r="T13" s="145">
        <f>_xlfn.IFERROR(R13/S13,0)</f>
        <v>0</v>
      </c>
      <c r="U13" s="229">
        <v>0</v>
      </c>
      <c r="V13" s="229">
        <v>0</v>
      </c>
      <c r="W13" s="145">
        <f>_xlfn.IFERROR(U13/V13,0)</f>
        <v>0</v>
      </c>
      <c r="X13" s="229">
        <v>0</v>
      </c>
      <c r="Y13" s="229">
        <v>0</v>
      </c>
      <c r="Z13" s="145">
        <f>_xlfn.IFERROR(X13/Y13,0)</f>
        <v>0</v>
      </c>
      <c r="AA13" s="229">
        <v>0</v>
      </c>
      <c r="AB13" s="229">
        <v>0</v>
      </c>
      <c r="AC13" s="145">
        <f>_xlfn.IFERROR(AA13/AB13,0)</f>
        <v>0</v>
      </c>
      <c r="AD13" s="229">
        <v>0</v>
      </c>
      <c r="AE13" s="229">
        <v>0</v>
      </c>
      <c r="AF13" s="145">
        <f>_xlfn.IFERROR(AD13/AE13,0)</f>
        <v>0</v>
      </c>
      <c r="AG13" s="229">
        <v>0</v>
      </c>
      <c r="AH13" s="229">
        <v>0</v>
      </c>
      <c r="AI13" s="145">
        <f>_xlfn.IFERROR(AG13/AH13,0)</f>
        <v>0</v>
      </c>
      <c r="AJ13" s="145">
        <f>AK13+AN13+AQ13+AT13+AW13+AZ13+BC13+BF13</f>
        <v>0</v>
      </c>
      <c r="AK13" s="229">
        <v>0</v>
      </c>
      <c r="AL13" s="229">
        <v>0</v>
      </c>
      <c r="AM13" s="145">
        <f>_xlfn.IFERROR(AK13/AL13,0)</f>
        <v>0</v>
      </c>
      <c r="AN13" s="229">
        <v>0</v>
      </c>
      <c r="AO13" s="229">
        <v>0</v>
      </c>
      <c r="AP13" s="145">
        <f>_xlfn.IFERROR(AN13/AO13,0)</f>
        <v>0</v>
      </c>
      <c r="AQ13" s="229">
        <v>0</v>
      </c>
      <c r="AR13" s="229">
        <v>0</v>
      </c>
      <c r="AS13" s="145">
        <f>_xlfn.IFERROR(AQ13/AR13,0)</f>
        <v>0</v>
      </c>
      <c r="AT13" s="229">
        <v>0</v>
      </c>
      <c r="AU13" s="229">
        <v>0</v>
      </c>
      <c r="AV13" s="145">
        <f>_xlfn.IFERROR(AT13/AU13,0)</f>
        <v>0</v>
      </c>
      <c r="AW13" s="229">
        <v>0</v>
      </c>
      <c r="AX13" s="229">
        <v>0</v>
      </c>
      <c r="AY13" s="145">
        <f>_xlfn.IFERROR(AW13/AX13,0)</f>
        <v>0</v>
      </c>
      <c r="AZ13" s="229">
        <v>0</v>
      </c>
      <c r="BA13" s="229">
        <v>0</v>
      </c>
      <c r="BB13" s="145">
        <f>_xlfn.IFERROR(AZ13/BA13,0)</f>
        <v>0</v>
      </c>
      <c r="BC13" s="229">
        <v>0</v>
      </c>
      <c r="BD13" s="229">
        <v>0</v>
      </c>
      <c r="BE13" s="145">
        <f>_xlfn.IFERROR(BC13/BD13,0)</f>
        <v>0</v>
      </c>
      <c r="BF13" s="229">
        <v>0</v>
      </c>
      <c r="BG13" s="229">
        <v>0</v>
      </c>
      <c r="BH13" s="145">
        <f>_xlfn.IFERROR(BF13/BG13,0)</f>
        <v>0</v>
      </c>
    </row>
    <row r="14" spans="2:60" s="50" customFormat="1" ht="13.5" customHeight="1">
      <c r="B14" s="130" t="s">
        <v>39</v>
      </c>
      <c r="C14" s="241">
        <f>J14+Q14+AJ14</f>
        <v>0</v>
      </c>
      <c r="D14" s="234"/>
      <c r="E14" s="234"/>
      <c r="F14" s="234"/>
      <c r="G14" s="234"/>
      <c r="H14" s="188"/>
      <c r="I14" s="188"/>
      <c r="J14" s="145">
        <f>K14+N14</f>
        <v>0</v>
      </c>
      <c r="K14" s="229">
        <v>0</v>
      </c>
      <c r="L14" s="229">
        <v>0</v>
      </c>
      <c r="M14" s="145">
        <f>_xlfn.IFERROR(K14/L14,0)</f>
        <v>0</v>
      </c>
      <c r="N14" s="229">
        <v>0</v>
      </c>
      <c r="O14" s="229">
        <v>0</v>
      </c>
      <c r="P14" s="145">
        <f>_xlfn.IFERROR(N14/O14,0)</f>
        <v>0</v>
      </c>
      <c r="Q14" s="145">
        <f>R14+U14+X14+AA14+AD14+AG14</f>
        <v>0</v>
      </c>
      <c r="R14" s="229">
        <v>0</v>
      </c>
      <c r="S14" s="229">
        <v>0</v>
      </c>
      <c r="T14" s="145">
        <f>_xlfn.IFERROR(R14/S14,0)</f>
        <v>0</v>
      </c>
      <c r="U14" s="229">
        <v>0</v>
      </c>
      <c r="V14" s="229">
        <v>0</v>
      </c>
      <c r="W14" s="145">
        <f>_xlfn.IFERROR(U14/V14,0)</f>
        <v>0</v>
      </c>
      <c r="X14" s="229">
        <v>0</v>
      </c>
      <c r="Y14" s="229">
        <v>0</v>
      </c>
      <c r="Z14" s="145">
        <f>_xlfn.IFERROR(X14/Y14,0)</f>
        <v>0</v>
      </c>
      <c r="AA14" s="229">
        <v>0</v>
      </c>
      <c r="AB14" s="229">
        <v>0</v>
      </c>
      <c r="AC14" s="145">
        <f>_xlfn.IFERROR(AA14/AB14,0)</f>
        <v>0</v>
      </c>
      <c r="AD14" s="229">
        <v>0</v>
      </c>
      <c r="AE14" s="229">
        <v>0</v>
      </c>
      <c r="AF14" s="145">
        <f>_xlfn.IFERROR(AD14/AE14,0)</f>
        <v>0</v>
      </c>
      <c r="AG14" s="229">
        <v>0</v>
      </c>
      <c r="AH14" s="229">
        <v>0</v>
      </c>
      <c r="AI14" s="145">
        <f>_xlfn.IFERROR(AG14/AH14,0)</f>
        <v>0</v>
      </c>
      <c r="AJ14" s="145">
        <f>AK14+AN14+AQ14+AT14+AW14+AZ14+BC14+BF14</f>
        <v>0</v>
      </c>
      <c r="AK14" s="229">
        <v>0</v>
      </c>
      <c r="AL14" s="229">
        <v>0</v>
      </c>
      <c r="AM14" s="145">
        <f>_xlfn.IFERROR(AK14/AL14,0)</f>
        <v>0</v>
      </c>
      <c r="AN14" s="229">
        <v>0</v>
      </c>
      <c r="AO14" s="229">
        <v>0</v>
      </c>
      <c r="AP14" s="145">
        <f>_xlfn.IFERROR(AN14/AO14,0)</f>
        <v>0</v>
      </c>
      <c r="AQ14" s="229">
        <v>0</v>
      </c>
      <c r="AR14" s="229">
        <v>0</v>
      </c>
      <c r="AS14" s="145">
        <f>_xlfn.IFERROR(AQ14/AR14,0)</f>
        <v>0</v>
      </c>
      <c r="AT14" s="229">
        <v>0</v>
      </c>
      <c r="AU14" s="229">
        <v>0</v>
      </c>
      <c r="AV14" s="145">
        <f>_xlfn.IFERROR(AT14/AU14,0)</f>
        <v>0</v>
      </c>
      <c r="AW14" s="229">
        <v>0</v>
      </c>
      <c r="AX14" s="229">
        <v>0</v>
      </c>
      <c r="AY14" s="145">
        <f>_xlfn.IFERROR(AW14/AX14,0)</f>
        <v>0</v>
      </c>
      <c r="AZ14" s="229">
        <v>0</v>
      </c>
      <c r="BA14" s="229">
        <v>0</v>
      </c>
      <c r="BB14" s="145">
        <f>_xlfn.IFERROR(AZ14/BA14,0)</f>
        <v>0</v>
      </c>
      <c r="BC14" s="229">
        <v>0</v>
      </c>
      <c r="BD14" s="229">
        <v>0</v>
      </c>
      <c r="BE14" s="145">
        <f>_xlfn.IFERROR(BC14/BD14,0)</f>
        <v>0</v>
      </c>
      <c r="BF14" s="229">
        <v>0</v>
      </c>
      <c r="BG14" s="229">
        <v>0</v>
      </c>
      <c r="BH14" s="145">
        <f>_xlfn.IFERROR(BF14/BG14,0)</f>
        <v>0</v>
      </c>
    </row>
    <row r="15" spans="2:60" s="50" customFormat="1" ht="38.25" customHeight="1">
      <c r="B15" s="129" t="s">
        <v>268</v>
      </c>
      <c r="C15" s="235">
        <v>0</v>
      </c>
      <c r="D15" s="235">
        <v>0</v>
      </c>
      <c r="E15" s="235">
        <v>0</v>
      </c>
      <c r="F15" s="235">
        <v>0</v>
      </c>
      <c r="G15" s="235">
        <v>0</v>
      </c>
      <c r="H15" s="147"/>
      <c r="I15" s="147"/>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row>
    <row r="16" spans="2:60" s="50" customFormat="1" ht="13.5" customHeight="1">
      <c r="B16" s="130" t="s">
        <v>266</v>
      </c>
      <c r="C16" s="241">
        <f>J16+Q16+AJ16</f>
        <v>0</v>
      </c>
      <c r="D16" s="229">
        <v>0</v>
      </c>
      <c r="E16" s="229">
        <v>0</v>
      </c>
      <c r="F16" s="233">
        <v>0</v>
      </c>
      <c r="G16" s="229">
        <v>0</v>
      </c>
      <c r="H16" s="229">
        <v>0</v>
      </c>
      <c r="I16" s="145">
        <f>_xlfn.IFERROR(G16/H16,0)</f>
        <v>0</v>
      </c>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row>
    <row r="17" spans="2:60" s="50" customFormat="1" ht="34.5" customHeight="1">
      <c r="B17" s="189" t="s">
        <v>42</v>
      </c>
      <c r="C17" s="235">
        <v>0</v>
      </c>
      <c r="D17" s="235">
        <v>0</v>
      </c>
      <c r="E17" s="235">
        <v>0</v>
      </c>
      <c r="F17" s="235">
        <v>0</v>
      </c>
      <c r="G17" s="235">
        <v>0</v>
      </c>
      <c r="H17" s="147"/>
      <c r="I17" s="147"/>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row>
    <row r="18" spans="2:60" s="50" customFormat="1" ht="13.5" customHeight="1">
      <c r="B18" s="130" t="s">
        <v>267</v>
      </c>
      <c r="C18" s="233">
        <v>0</v>
      </c>
      <c r="D18" s="229">
        <v>0</v>
      </c>
      <c r="E18" s="229">
        <v>0</v>
      </c>
      <c r="F18" s="233">
        <v>0</v>
      </c>
      <c r="G18" s="229">
        <v>0</v>
      </c>
      <c r="H18" s="229">
        <v>0</v>
      </c>
      <c r="I18" s="145">
        <f>_xlfn.IFERROR(G18/H18,0)</f>
        <v>0</v>
      </c>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row>
    <row r="19" spans="2:60" s="50" customFormat="1" ht="27" customHeight="1">
      <c r="B19" s="129" t="s">
        <v>108</v>
      </c>
      <c r="C19" s="241">
        <f>D19+G19</f>
        <v>21748.93783</v>
      </c>
      <c r="D19" s="229">
        <v>19988.049199999998</v>
      </c>
      <c r="E19" s="234"/>
      <c r="F19" s="234"/>
      <c r="G19" s="229">
        <v>1760.8886300000001</v>
      </c>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row>
    <row r="20" spans="2:60" s="50" customFormat="1" ht="13.5" customHeight="1">
      <c r="B20" s="129" t="s">
        <v>27</v>
      </c>
      <c r="C20" s="242">
        <f aca="true" t="shared" si="0" ref="C20:H20">SUM(C12:C19)</f>
        <v>30500.29804</v>
      </c>
      <c r="D20" s="242">
        <f t="shared" si="0"/>
        <v>19988.049199999998</v>
      </c>
      <c r="E20" s="242">
        <f t="shared" si="0"/>
        <v>0</v>
      </c>
      <c r="F20" s="242">
        <f t="shared" si="0"/>
        <v>0</v>
      </c>
      <c r="G20" s="242">
        <f t="shared" si="0"/>
        <v>1760.8886300000001</v>
      </c>
      <c r="H20" s="242">
        <f t="shared" si="0"/>
        <v>0</v>
      </c>
      <c r="I20" s="148"/>
      <c r="J20" s="242">
        <f>SUM(J12:J19)</f>
        <v>8751.36021</v>
      </c>
      <c r="K20" s="242">
        <f>SUM(K12:K19)</f>
        <v>8751.36021</v>
      </c>
      <c r="L20" s="242">
        <f>SUM(L12:L19)</f>
        <v>70426.155</v>
      </c>
      <c r="M20" s="148"/>
      <c r="N20" s="242">
        <f>SUM(N12:N19)</f>
        <v>0</v>
      </c>
      <c r="O20" s="242">
        <f>SUM(O12:O19)</f>
        <v>0</v>
      </c>
      <c r="P20" s="148"/>
      <c r="Q20" s="148">
        <f>SUM(Q12:Q19)</f>
        <v>0</v>
      </c>
      <c r="R20" s="242">
        <f>SUM(R12:R19)</f>
        <v>0</v>
      </c>
      <c r="S20" s="242">
        <f>SUM(S12:S19)</f>
        <v>0</v>
      </c>
      <c r="T20" s="148"/>
      <c r="U20" s="242">
        <f>SUM(U12:U19)</f>
        <v>0</v>
      </c>
      <c r="V20" s="148">
        <f>SUM(V12:V19)</f>
        <v>0</v>
      </c>
      <c r="W20" s="148"/>
      <c r="X20" s="148">
        <f>SUM(X12:X19)</f>
        <v>0</v>
      </c>
      <c r="Y20" s="148">
        <f>SUM(Y12:Y19)</f>
        <v>0</v>
      </c>
      <c r="Z20" s="148"/>
      <c r="AA20" s="148">
        <f>SUM(AA12:AA19)</f>
        <v>0</v>
      </c>
      <c r="AB20" s="148">
        <f>SUM(AB12:AB19)</f>
        <v>0</v>
      </c>
      <c r="AC20" s="148"/>
      <c r="AD20" s="148">
        <f>SUM(AD12:AD19)</f>
        <v>0</v>
      </c>
      <c r="AE20" s="148">
        <f>SUM(AE12:AE19)</f>
        <v>0</v>
      </c>
      <c r="AF20" s="148"/>
      <c r="AG20" s="148">
        <f>SUM(AG12:AG19)</f>
        <v>0</v>
      </c>
      <c r="AH20" s="148">
        <f>SUM(AH12:AH19)</f>
        <v>0</v>
      </c>
      <c r="AI20" s="148"/>
      <c r="AJ20" s="148">
        <f>SUM(AJ12:AJ19)</f>
        <v>0</v>
      </c>
      <c r="AK20" s="148">
        <f>SUM(AK12:AK19)</f>
        <v>0</v>
      </c>
      <c r="AL20" s="148">
        <f>SUM(AL12:AL19)</f>
        <v>0</v>
      </c>
      <c r="AM20" s="148"/>
      <c r="AN20" s="148">
        <f>SUM(AN12:AN19)</f>
        <v>0</v>
      </c>
      <c r="AO20" s="148">
        <f>SUM(AO12:AO19)</f>
        <v>0</v>
      </c>
      <c r="AP20" s="148"/>
      <c r="AQ20" s="148">
        <f>SUM(AQ12:AQ19)</f>
        <v>0</v>
      </c>
      <c r="AR20" s="148">
        <f>SUM(AR12:AR19)</f>
        <v>0</v>
      </c>
      <c r="AS20" s="148"/>
      <c r="AT20" s="148">
        <f>SUM(AT12:AT19)</f>
        <v>0</v>
      </c>
      <c r="AU20" s="148">
        <f>SUM(AU12:AU19)</f>
        <v>0</v>
      </c>
      <c r="AV20" s="148"/>
      <c r="AW20" s="148">
        <f>SUM(AW12:AW19)</f>
        <v>0</v>
      </c>
      <c r="AX20" s="148">
        <f>SUM(AX12:AX19)</f>
        <v>0</v>
      </c>
      <c r="AY20" s="148"/>
      <c r="AZ20" s="148">
        <f>SUM(AZ12:AZ19)</f>
        <v>0</v>
      </c>
      <c r="BA20" s="148">
        <f>SUM(BA12:BA19)</f>
        <v>0</v>
      </c>
      <c r="BB20" s="148"/>
      <c r="BC20" s="148">
        <f>SUM(BC12:BC19)</f>
        <v>0</v>
      </c>
      <c r="BD20" s="148">
        <f>SUM(BD12:BD19)</f>
        <v>0</v>
      </c>
      <c r="BE20" s="148"/>
      <c r="BF20" s="148">
        <f>SUM(BF12:BF19)</f>
        <v>0</v>
      </c>
      <c r="BG20" s="148">
        <f>SUM(BG12:BG19)</f>
        <v>0</v>
      </c>
      <c r="BH20" s="148"/>
    </row>
    <row r="21" spans="2:4" ht="12.75">
      <c r="B21" s="50"/>
      <c r="C21" s="50"/>
      <c r="D21" s="50"/>
    </row>
    <row r="22" spans="2:4" ht="12.75">
      <c r="B22" s="50"/>
      <c r="C22" s="50"/>
      <c r="D22" s="50"/>
    </row>
    <row r="23" spans="2:4" ht="12.75">
      <c r="B23" s="50"/>
      <c r="C23" s="50"/>
      <c r="D23" s="50"/>
    </row>
    <row r="24" spans="2:4" ht="12.75">
      <c r="B24" s="50"/>
      <c r="C24" s="50"/>
      <c r="D24" s="50"/>
    </row>
    <row r="25" spans="2:4" ht="12.75">
      <c r="B25" s="50"/>
      <c r="C25" s="50"/>
      <c r="D25" s="50"/>
    </row>
    <row r="26" spans="2:4" ht="12.75">
      <c r="B26" s="50"/>
      <c r="C26" s="50"/>
      <c r="D26" s="50"/>
    </row>
    <row r="27" spans="2:4" ht="12.75">
      <c r="B27" s="50"/>
      <c r="C27" s="50"/>
      <c r="D27" s="50"/>
    </row>
    <row r="28" spans="2:4" ht="12.75">
      <c r="B28" s="50"/>
      <c r="C28" s="50"/>
      <c r="D28" s="50"/>
    </row>
    <row r="29" spans="2:4" ht="12.75">
      <c r="B29" s="50"/>
      <c r="C29" s="50"/>
      <c r="D29" s="50"/>
    </row>
    <row r="30" spans="2:4" ht="12.75">
      <c r="B30" s="50"/>
      <c r="C30" s="50"/>
      <c r="D30" s="50"/>
    </row>
    <row r="31" spans="2:4" ht="12.75">
      <c r="B31" s="50"/>
      <c r="C31" s="50"/>
      <c r="D31" s="50"/>
    </row>
    <row r="32" spans="2:4" ht="15">
      <c r="B32" s="63"/>
      <c r="C32" s="50"/>
      <c r="D32" s="50"/>
    </row>
    <row r="33" spans="2:4" ht="15">
      <c r="B33" s="63"/>
      <c r="C33" s="63"/>
      <c r="D33" s="63"/>
    </row>
    <row r="34" spans="2:4" ht="15">
      <c r="B34" s="63"/>
      <c r="C34" s="63"/>
      <c r="D34" s="63"/>
    </row>
    <row r="35" spans="2:4" ht="15">
      <c r="B35" s="63"/>
      <c r="C35" s="63"/>
      <c r="D35" s="63"/>
    </row>
    <row r="36" spans="2:4" ht="15">
      <c r="B36" s="63"/>
      <c r="C36" s="63"/>
      <c r="D36" s="63"/>
    </row>
    <row r="37" spans="2:4" ht="15">
      <c r="B37" s="63"/>
      <c r="C37" s="63"/>
      <c r="D37" s="63"/>
    </row>
    <row r="38" spans="2:4" ht="15">
      <c r="B38" s="63"/>
      <c r="C38" s="63"/>
      <c r="D38" s="63"/>
    </row>
    <row r="39" spans="2:4" ht="15">
      <c r="B39" s="63"/>
      <c r="C39" s="63"/>
      <c r="D39" s="63"/>
    </row>
    <row r="40" spans="2:4" ht="15">
      <c r="B40" s="63"/>
      <c r="C40" s="63"/>
      <c r="D40" s="63"/>
    </row>
    <row r="41" spans="2:4" ht="15">
      <c r="B41" s="63"/>
      <c r="C41" s="63"/>
      <c r="D41" s="63"/>
    </row>
    <row r="42" spans="2:4" ht="15">
      <c r="B42" s="63"/>
      <c r="C42" s="63"/>
      <c r="D42" s="63"/>
    </row>
    <row r="43" spans="2:4" ht="15">
      <c r="B43" s="63"/>
      <c r="C43" s="63"/>
      <c r="D43" s="63"/>
    </row>
    <row r="44" spans="2:4" ht="15">
      <c r="B44" s="63"/>
      <c r="C44" s="63"/>
      <c r="D44" s="63"/>
    </row>
    <row r="45" spans="2:4" ht="15">
      <c r="B45" s="63"/>
      <c r="C45" s="63"/>
      <c r="D45" s="63"/>
    </row>
    <row r="46" spans="2:4" ht="15">
      <c r="B46" s="63"/>
      <c r="C46" s="63"/>
      <c r="D46" s="63"/>
    </row>
    <row r="47" spans="2:4" ht="15">
      <c r="B47" s="63"/>
      <c r="C47" s="63"/>
      <c r="D47" s="63"/>
    </row>
    <row r="48" spans="2:4" ht="15">
      <c r="B48" s="63"/>
      <c r="C48" s="63"/>
      <c r="D48" s="63"/>
    </row>
    <row r="49" spans="2:4" ht="15">
      <c r="B49" s="63"/>
      <c r="C49" s="63"/>
      <c r="D49" s="63"/>
    </row>
    <row r="50" spans="2:4" ht="15">
      <c r="B50" s="63"/>
      <c r="C50" s="63"/>
      <c r="D50" s="63"/>
    </row>
    <row r="51" spans="2:4" ht="15">
      <c r="B51" s="63"/>
      <c r="C51" s="63"/>
      <c r="D51" s="63"/>
    </row>
    <row r="52" spans="2:4" ht="15">
      <c r="B52" s="63"/>
      <c r="C52" s="63"/>
      <c r="D52" s="63"/>
    </row>
    <row r="53" spans="2:4" ht="15">
      <c r="B53" s="63"/>
      <c r="C53" s="63"/>
      <c r="D53" s="63"/>
    </row>
    <row r="54" spans="2:4" ht="15">
      <c r="B54" s="63"/>
      <c r="C54" s="63"/>
      <c r="D54" s="63"/>
    </row>
    <row r="55" spans="2:4" ht="15">
      <c r="B55" s="63"/>
      <c r="C55" s="63"/>
      <c r="D55" s="63"/>
    </row>
    <row r="56" spans="2:4" ht="15">
      <c r="B56" s="63"/>
      <c r="C56" s="63"/>
      <c r="D56" s="63"/>
    </row>
    <row r="57" spans="2:4" ht="15">
      <c r="B57" s="63"/>
      <c r="C57" s="63"/>
      <c r="D57" s="63"/>
    </row>
    <row r="58" spans="2:4" ht="15">
      <c r="B58" s="63"/>
      <c r="C58" s="63"/>
      <c r="D58" s="63"/>
    </row>
    <row r="59" spans="2:4" ht="15">
      <c r="B59" s="63"/>
      <c r="C59" s="63"/>
      <c r="D59" s="63"/>
    </row>
    <row r="60" spans="2:4" ht="15">
      <c r="B60" s="63"/>
      <c r="C60" s="63"/>
      <c r="D60" s="63"/>
    </row>
    <row r="61" spans="2:4" ht="15">
      <c r="B61" s="63"/>
      <c r="C61" s="63"/>
      <c r="D61" s="63"/>
    </row>
    <row r="62" spans="2:4" ht="15">
      <c r="B62" s="63"/>
      <c r="C62" s="63"/>
      <c r="D62" s="63"/>
    </row>
    <row r="63" spans="2:4" ht="15">
      <c r="B63" s="63"/>
      <c r="C63" s="63"/>
      <c r="D63" s="63"/>
    </row>
    <row r="64" spans="2:4" ht="15">
      <c r="B64" s="63"/>
      <c r="C64" s="63"/>
      <c r="D64" s="63"/>
    </row>
    <row r="65" spans="2:4" ht="15">
      <c r="B65" s="63"/>
      <c r="C65" s="63"/>
      <c r="D65" s="63"/>
    </row>
    <row r="66" spans="2:4" ht="15">
      <c r="B66" s="63"/>
      <c r="C66" s="63"/>
      <c r="D66" s="63"/>
    </row>
    <row r="67" spans="2:4" ht="15">
      <c r="B67" s="63"/>
      <c r="C67" s="63"/>
      <c r="D67" s="63"/>
    </row>
    <row r="68" spans="2:4" ht="15">
      <c r="B68" s="63"/>
      <c r="C68" s="63"/>
      <c r="D68" s="63"/>
    </row>
    <row r="69" spans="2:4" ht="15">
      <c r="B69" s="63"/>
      <c r="C69" s="63"/>
      <c r="D69" s="63"/>
    </row>
    <row r="70" spans="2:4" ht="15">
      <c r="B70" s="63"/>
      <c r="C70" s="63"/>
      <c r="D70" s="63"/>
    </row>
    <row r="71" spans="2:4" ht="15">
      <c r="B71" s="63"/>
      <c r="C71" s="63"/>
      <c r="D71" s="63"/>
    </row>
    <row r="72" spans="2:4" ht="15">
      <c r="B72" s="63"/>
      <c r="C72" s="63"/>
      <c r="D72" s="63"/>
    </row>
    <row r="73" spans="2:4" ht="15">
      <c r="B73" s="63"/>
      <c r="C73" s="63"/>
      <c r="D73" s="63"/>
    </row>
    <row r="74" spans="2:4" ht="15">
      <c r="B74" s="63"/>
      <c r="C74" s="63"/>
      <c r="D74" s="63"/>
    </row>
    <row r="75" spans="2:4" ht="15">
      <c r="B75" s="63"/>
      <c r="C75" s="63"/>
      <c r="D75" s="63"/>
    </row>
    <row r="76" spans="2:4" ht="15">
      <c r="B76" s="63"/>
      <c r="C76" s="63"/>
      <c r="D76" s="63"/>
    </row>
    <row r="77" spans="2:4" ht="15">
      <c r="B77" s="63"/>
      <c r="C77" s="63"/>
      <c r="D77" s="63"/>
    </row>
    <row r="78" spans="2:4" ht="15">
      <c r="B78" s="63"/>
      <c r="C78" s="63"/>
      <c r="D78" s="63"/>
    </row>
    <row r="79" spans="2:4" ht="15">
      <c r="B79" s="63"/>
      <c r="C79" s="63"/>
      <c r="D79" s="63"/>
    </row>
    <row r="80" spans="2:4" ht="15">
      <c r="B80" s="63"/>
      <c r="C80" s="63"/>
      <c r="D80" s="63"/>
    </row>
    <row r="81" spans="2:4" ht="15">
      <c r="B81" s="63"/>
      <c r="C81" s="63"/>
      <c r="D81" s="63"/>
    </row>
    <row r="82" spans="2:4" ht="15">
      <c r="B82" s="63"/>
      <c r="C82" s="63"/>
      <c r="D82" s="63"/>
    </row>
    <row r="83" spans="2:4" ht="15">
      <c r="B83" s="63"/>
      <c r="C83" s="63"/>
      <c r="D83" s="63"/>
    </row>
    <row r="84" spans="2:4" ht="15">
      <c r="B84" s="63"/>
      <c r="C84" s="63"/>
      <c r="D84" s="63"/>
    </row>
    <row r="85" spans="2:4" ht="15">
      <c r="B85" s="63"/>
      <c r="C85" s="63"/>
      <c r="D85" s="63"/>
    </row>
    <row r="86" spans="2:4" ht="15">
      <c r="B86" s="63"/>
      <c r="C86" s="63"/>
      <c r="D86" s="63"/>
    </row>
    <row r="87" spans="2:4" ht="15">
      <c r="B87" s="63"/>
      <c r="C87" s="63"/>
      <c r="D87" s="63"/>
    </row>
    <row r="88" spans="2:4" ht="15">
      <c r="B88" s="63"/>
      <c r="C88" s="63"/>
      <c r="D88" s="63"/>
    </row>
    <row r="89" spans="2:4" ht="15">
      <c r="B89" s="63"/>
      <c r="C89" s="63"/>
      <c r="D89" s="63"/>
    </row>
    <row r="90" spans="2:4" ht="15">
      <c r="B90" s="63"/>
      <c r="C90" s="63"/>
      <c r="D90" s="63"/>
    </row>
    <row r="91" spans="2:4" ht="15">
      <c r="B91" s="63"/>
      <c r="C91" s="63"/>
      <c r="D91" s="63"/>
    </row>
    <row r="92" spans="2:4" ht="15">
      <c r="B92" s="63"/>
      <c r="C92" s="63"/>
      <c r="D92" s="63"/>
    </row>
    <row r="93" spans="2:4" ht="15">
      <c r="B93" s="63"/>
      <c r="C93" s="63"/>
      <c r="D93" s="63"/>
    </row>
    <row r="94" spans="2:4" ht="15">
      <c r="B94" s="63"/>
      <c r="C94" s="63"/>
      <c r="D94" s="63"/>
    </row>
    <row r="95" spans="2:4" ht="15">
      <c r="B95" s="63"/>
      <c r="C95" s="63"/>
      <c r="D95" s="63"/>
    </row>
    <row r="96" spans="2:4" ht="15">
      <c r="B96" s="63"/>
      <c r="C96" s="63"/>
      <c r="D96" s="63"/>
    </row>
    <row r="97" spans="2:4" ht="15">
      <c r="B97" s="63"/>
      <c r="C97" s="63"/>
      <c r="D97" s="63"/>
    </row>
    <row r="98" spans="2:4" ht="15">
      <c r="B98" s="63"/>
      <c r="C98" s="63"/>
      <c r="D98" s="63"/>
    </row>
    <row r="99" spans="2:4" ht="15">
      <c r="B99" s="63"/>
      <c r="C99" s="63"/>
      <c r="D99" s="63"/>
    </row>
    <row r="100" spans="2:4" ht="15">
      <c r="B100" s="63"/>
      <c r="C100" s="63"/>
      <c r="D100" s="63"/>
    </row>
    <row r="101" spans="2:4" ht="15">
      <c r="B101" s="63"/>
      <c r="C101" s="63"/>
      <c r="D101" s="63"/>
    </row>
    <row r="102" spans="2:4" ht="15">
      <c r="B102" s="63"/>
      <c r="C102" s="63"/>
      <c r="D102" s="63"/>
    </row>
    <row r="103" spans="2:4" ht="15">
      <c r="B103" s="63"/>
      <c r="C103" s="63"/>
      <c r="D103" s="63"/>
    </row>
    <row r="104" spans="2:4" ht="15">
      <c r="B104" s="63"/>
      <c r="C104" s="63"/>
      <c r="D104" s="63"/>
    </row>
    <row r="105" spans="2:4" ht="15">
      <c r="B105" s="63"/>
      <c r="C105" s="63"/>
      <c r="D105" s="63"/>
    </row>
    <row r="106" spans="2:4" ht="15">
      <c r="B106" s="63"/>
      <c r="C106" s="63"/>
      <c r="D106" s="63"/>
    </row>
    <row r="107" spans="2:4" ht="15">
      <c r="B107" s="63"/>
      <c r="C107" s="63"/>
      <c r="D107" s="63"/>
    </row>
    <row r="108" spans="2:4" ht="15">
      <c r="B108" s="63"/>
      <c r="C108" s="63"/>
      <c r="D108" s="63"/>
    </row>
    <row r="109" spans="2:4" ht="15">
      <c r="B109" s="63"/>
      <c r="C109" s="63"/>
      <c r="D109" s="63"/>
    </row>
    <row r="110" spans="2:4" ht="15">
      <c r="B110" s="63"/>
      <c r="C110" s="63"/>
      <c r="D110" s="63"/>
    </row>
    <row r="111" spans="3:4" ht="15">
      <c r="C111" s="63"/>
      <c r="D111" s="63"/>
    </row>
  </sheetData>
  <sheetProtection/>
  <mergeCells count="29">
    <mergeCell ref="J7:P7"/>
    <mergeCell ref="G9:I9"/>
    <mergeCell ref="D9:F9"/>
    <mergeCell ref="D7:I7"/>
    <mergeCell ref="AZ9:BB9"/>
    <mergeCell ref="BC8:BH8"/>
    <mergeCell ref="AW8:BB8"/>
    <mergeCell ref="AQ8:AV8"/>
    <mergeCell ref="AK8:AP8"/>
    <mergeCell ref="AD8:AH8"/>
    <mergeCell ref="AN9:AP9"/>
    <mergeCell ref="AQ9:AS9"/>
    <mergeCell ref="AW9:AY9"/>
    <mergeCell ref="K9:M9"/>
    <mergeCell ref="N9:P9"/>
    <mergeCell ref="R9:T9"/>
    <mergeCell ref="U9:W9"/>
    <mergeCell ref="X9:Z9"/>
    <mergeCell ref="AA9:AC9"/>
    <mergeCell ref="AJ7:BH7"/>
    <mergeCell ref="AD9:AF9"/>
    <mergeCell ref="X8:AC8"/>
    <mergeCell ref="R8:W8"/>
    <mergeCell ref="B1:D1"/>
    <mergeCell ref="B5:D5"/>
    <mergeCell ref="Q7:AI7"/>
    <mergeCell ref="AT9:AV9"/>
    <mergeCell ref="AG9:AI9"/>
    <mergeCell ref="AK9:AM9"/>
  </mergeCells>
  <printOptions/>
  <pageMargins left="0.75" right="0.75" top="1" bottom="1" header="0.5" footer="0.5"/>
  <pageSetup fitToHeight="1" fitToWidth="1" horizontalDpi="600" verticalDpi="600" orientation="landscape" paperSize="9" scale="21" r:id="rId2"/>
  <customProperties>
    <customPr name="_pios_id" r:id="rId3"/>
    <customPr name="EpmWorksheetKeyString_GUID" r:id="rId4"/>
  </customProperties>
  <drawing r:id="rId1"/>
</worksheet>
</file>

<file path=xl/worksheets/sheet18.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B1" sqref="B1"/>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161</v>
      </c>
      <c r="C1" s="42"/>
      <c r="D1" s="42"/>
      <c r="E1" s="42"/>
      <c r="F1" s="42"/>
      <c r="G1" s="42"/>
      <c r="H1" s="42"/>
      <c r="I1" s="42"/>
    </row>
    <row r="2" spans="2:3" ht="15">
      <c r="B2" s="167" t="str">
        <f>Tradingname</f>
        <v>Darling Downs Pipeline</v>
      </c>
      <c r="C2" s="168"/>
    </row>
    <row r="3" spans="2:5" ht="18" customHeight="1">
      <c r="B3" s="169" t="s">
        <v>219</v>
      </c>
      <c r="C3" s="170">
        <f>Yearending</f>
        <v>43830</v>
      </c>
      <c r="D3" s="125"/>
      <c r="E3" s="125"/>
    </row>
    <row r="4" ht="20.25">
      <c r="B4" s="41"/>
    </row>
    <row r="5" ht="15.75">
      <c r="B5" s="65" t="s">
        <v>236</v>
      </c>
    </row>
    <row r="6" spans="2:9" ht="12.75">
      <c r="B6" s="45"/>
      <c r="C6" s="48"/>
      <c r="D6" s="48"/>
      <c r="E6" s="48"/>
      <c r="G6" s="66"/>
      <c r="H6" s="50"/>
      <c r="I6" s="50"/>
    </row>
    <row r="7" spans="2:5" ht="57" customHeight="1">
      <c r="B7" s="313" t="s">
        <v>162</v>
      </c>
      <c r="C7" s="314"/>
      <c r="D7" s="314"/>
      <c r="E7" s="315"/>
    </row>
    <row r="8" spans="2:5" ht="13.5" customHeight="1">
      <c r="B8" s="243" t="s">
        <v>372</v>
      </c>
      <c r="C8" s="244"/>
      <c r="D8" s="244"/>
      <c r="E8" s="245"/>
    </row>
    <row r="9" spans="2:5" ht="13.5" customHeight="1">
      <c r="B9" s="243" t="s">
        <v>373</v>
      </c>
      <c r="C9" s="244"/>
      <c r="D9" s="244"/>
      <c r="E9" s="245"/>
    </row>
    <row r="10" spans="2:5" ht="13.5" customHeight="1">
      <c r="B10" s="243" t="s">
        <v>374</v>
      </c>
      <c r="C10" s="244"/>
      <c r="D10" s="244"/>
      <c r="E10" s="245"/>
    </row>
    <row r="11" spans="2:5" ht="13.5" customHeight="1">
      <c r="B11" s="243" t="s">
        <v>375</v>
      </c>
      <c r="C11" s="244"/>
      <c r="D11" s="244"/>
      <c r="E11" s="245"/>
    </row>
    <row r="12" spans="2:5" ht="13.5" customHeight="1">
      <c r="B12" s="243" t="s">
        <v>376</v>
      </c>
      <c r="C12" s="244"/>
      <c r="D12" s="244"/>
      <c r="E12" s="245"/>
    </row>
    <row r="13" spans="2:5" ht="13.5" customHeight="1">
      <c r="B13" s="243"/>
      <c r="C13" s="244"/>
      <c r="D13" s="244"/>
      <c r="E13" s="245"/>
    </row>
  </sheetData>
  <sheetProtection/>
  <mergeCells count="1">
    <mergeCell ref="B7:E7"/>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 name="EpmWorksheetKeyString_GUID" r:id="rId4"/>
  </customProperties>
  <drawing r:id="rId1"/>
</worksheet>
</file>

<file path=xl/worksheets/sheet19.xml><?xml version="1.0" encoding="utf-8"?>
<worksheet xmlns="http://schemas.openxmlformats.org/spreadsheetml/2006/main" xmlns:r="http://schemas.openxmlformats.org/officeDocument/2006/relationships">
  <dimension ref="B1:D4"/>
  <sheetViews>
    <sheetView zoomScalePageLayoutView="0" workbookViewId="0" topLeftCell="A1">
      <selection activeCell="B1" sqref="B1"/>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269</v>
      </c>
      <c r="C1" s="42"/>
      <c r="D1" s="42"/>
    </row>
    <row r="2" spans="2:3" ht="15">
      <c r="B2" s="167" t="str">
        <f>Tradingname</f>
        <v>Darling Downs Pipeline</v>
      </c>
      <c r="C2" s="168"/>
    </row>
    <row r="3" spans="2:4" ht="15.75" customHeight="1">
      <c r="B3" s="169" t="s">
        <v>219</v>
      </c>
      <c r="C3" s="170">
        <f>Yearending</f>
        <v>43830</v>
      </c>
      <c r="D3" s="125"/>
    </row>
    <row r="4" ht="20.25">
      <c r="B4" s="41"/>
    </row>
  </sheetData>
  <sheetProtection/>
  <printOptions/>
  <pageMargins left="0.25" right="0.25" top="0.75" bottom="0.75" header="0.3" footer="0.3"/>
  <pageSetup horizontalDpi="600" verticalDpi="600" orientation="landscape" paperSize="9" r:id="rId2"/>
  <customProperties>
    <customPr name="_pios_id" r:id="rId3"/>
    <customPr name="EpmWorksheetKeyString_GUID" r:id="rId4"/>
  </customProperties>
  <drawing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T55"/>
  <sheetViews>
    <sheetView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19</v>
      </c>
    </row>
    <row r="2" spans="2:20" ht="15" customHeight="1">
      <c r="B2" s="153"/>
      <c r="C2" s="154"/>
      <c r="D2" s="154"/>
      <c r="E2" s="154"/>
      <c r="F2" s="154"/>
      <c r="G2" s="154"/>
      <c r="H2" s="154"/>
      <c r="I2" s="154"/>
      <c r="J2" s="154"/>
      <c r="K2" s="155"/>
      <c r="L2" s="18"/>
      <c r="M2" s="18"/>
      <c r="N2" s="18"/>
      <c r="O2" s="18"/>
      <c r="P2" s="18"/>
      <c r="Q2" s="18"/>
      <c r="R2" s="18"/>
      <c r="S2" s="18"/>
      <c r="T2" s="19"/>
    </row>
    <row r="3" spans="2:20" ht="21" customHeight="1">
      <c r="B3" s="156"/>
      <c r="C3" s="158"/>
      <c r="D3" s="157" t="s">
        <v>20</v>
      </c>
      <c r="E3" s="158"/>
      <c r="F3" s="158"/>
      <c r="G3" s="158"/>
      <c r="H3" s="157"/>
      <c r="I3" s="158"/>
      <c r="J3" s="158"/>
      <c r="K3" s="159"/>
      <c r="L3" s="20"/>
      <c r="M3" s="20"/>
      <c r="N3" s="20"/>
      <c r="O3" s="20"/>
      <c r="P3" s="20"/>
      <c r="Q3" s="20"/>
      <c r="R3" s="20"/>
      <c r="S3" s="21"/>
      <c r="T3" s="19"/>
    </row>
    <row r="4" spans="2:20" ht="15" customHeight="1" thickBot="1">
      <c r="B4" s="156"/>
      <c r="C4" s="160"/>
      <c r="D4" s="161"/>
      <c r="E4" s="160"/>
      <c r="F4" s="160"/>
      <c r="G4" s="160"/>
      <c r="H4" s="162"/>
      <c r="I4" s="160"/>
      <c r="J4" s="160"/>
      <c r="K4" s="159"/>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63" customFormat="1" ht="15" customHeight="1">
      <c r="B6" s="34"/>
      <c r="C6" s="29"/>
      <c r="D6" s="29"/>
      <c r="E6" s="29"/>
      <c r="F6" s="29"/>
      <c r="G6" s="29"/>
      <c r="H6" s="29"/>
      <c r="I6" s="29"/>
      <c r="J6" s="29"/>
      <c r="K6" s="35"/>
      <c r="L6" s="27"/>
      <c r="M6" s="22"/>
      <c r="N6" s="22"/>
      <c r="O6" s="22"/>
      <c r="P6" s="22"/>
      <c r="Q6" s="22"/>
      <c r="R6" s="22"/>
      <c r="S6" s="20"/>
      <c r="T6" s="22"/>
    </row>
    <row r="7" spans="2:20" s="163" customFormat="1" ht="15" customHeight="1">
      <c r="B7" s="34"/>
      <c r="C7" s="29"/>
      <c r="D7" s="29"/>
      <c r="E7" s="29"/>
      <c r="F7" s="29"/>
      <c r="G7" s="29"/>
      <c r="H7" s="29"/>
      <c r="I7" s="29"/>
      <c r="J7" s="29"/>
      <c r="K7" s="35"/>
      <c r="L7" s="27"/>
      <c r="M7" s="22"/>
      <c r="N7" s="22"/>
      <c r="O7" s="22"/>
      <c r="P7" s="22"/>
      <c r="Q7" s="22"/>
      <c r="R7" s="22"/>
      <c r="S7" s="20"/>
      <c r="T7" s="22"/>
    </row>
    <row r="8" spans="2:20" s="163" customFormat="1" ht="15" customHeight="1">
      <c r="B8" s="34"/>
      <c r="C8" s="29"/>
      <c r="D8" s="29"/>
      <c r="E8" s="29"/>
      <c r="F8" s="29"/>
      <c r="G8" s="29"/>
      <c r="H8" s="29"/>
      <c r="I8" s="29"/>
      <c r="J8" s="29"/>
      <c r="K8" s="35"/>
      <c r="L8" s="27"/>
      <c r="M8" s="22"/>
      <c r="N8" s="22"/>
      <c r="O8" s="22"/>
      <c r="P8" s="22"/>
      <c r="Q8" s="22"/>
      <c r="R8" s="22"/>
      <c r="S8" s="20"/>
      <c r="T8" s="22"/>
    </row>
    <row r="9" spans="2:20" s="163" customFormat="1" ht="15" customHeight="1">
      <c r="B9" s="34"/>
      <c r="C9" s="29"/>
      <c r="D9" s="29"/>
      <c r="E9" s="29"/>
      <c r="F9" s="29"/>
      <c r="G9" s="29"/>
      <c r="H9" s="29"/>
      <c r="I9" s="29"/>
      <c r="J9" s="29"/>
      <c r="K9" s="35"/>
      <c r="L9" s="27"/>
      <c r="M9" s="22"/>
      <c r="N9" s="22"/>
      <c r="O9" s="22"/>
      <c r="P9" s="22"/>
      <c r="Q9" s="22"/>
      <c r="R9" s="22"/>
      <c r="S9" s="20"/>
      <c r="T9" s="22"/>
    </row>
    <row r="10" spans="2:20" s="163" customFormat="1" ht="15" customHeight="1">
      <c r="B10" s="34"/>
      <c r="C10" s="29"/>
      <c r="D10" s="29"/>
      <c r="E10" s="29"/>
      <c r="F10" s="29"/>
      <c r="G10" s="29"/>
      <c r="H10" s="29"/>
      <c r="I10" s="29"/>
      <c r="J10" s="29"/>
      <c r="K10" s="35"/>
      <c r="L10" s="27"/>
      <c r="M10" s="22"/>
      <c r="N10" s="22"/>
      <c r="O10" s="22"/>
      <c r="P10" s="22"/>
      <c r="Q10" s="22"/>
      <c r="R10" s="22"/>
      <c r="S10" s="20"/>
      <c r="T10" s="22"/>
    </row>
    <row r="11" spans="2:20" s="163" customFormat="1" ht="15" customHeight="1">
      <c r="B11" s="34"/>
      <c r="C11" s="29"/>
      <c r="D11" s="29"/>
      <c r="E11" s="29"/>
      <c r="F11" s="29"/>
      <c r="G11" s="29"/>
      <c r="H11" s="29"/>
      <c r="I11" s="29"/>
      <c r="J11" s="29"/>
      <c r="K11" s="35"/>
      <c r="L11" s="27"/>
      <c r="M11" s="22"/>
      <c r="N11" s="22"/>
      <c r="O11" s="22"/>
      <c r="P11" s="22"/>
      <c r="Q11" s="22"/>
      <c r="R11" s="22"/>
      <c r="S11" s="20"/>
      <c r="T11" s="22"/>
    </row>
    <row r="12" spans="2:20" s="163" customFormat="1" ht="15" customHeight="1">
      <c r="B12" s="34"/>
      <c r="C12" s="29"/>
      <c r="D12" s="29"/>
      <c r="E12" s="29"/>
      <c r="F12" s="29"/>
      <c r="G12" s="29"/>
      <c r="H12" s="29"/>
      <c r="I12" s="29"/>
      <c r="J12" s="29"/>
      <c r="K12" s="35"/>
      <c r="L12" s="27"/>
      <c r="M12" s="22"/>
      <c r="N12" s="22"/>
      <c r="O12" s="22"/>
      <c r="P12" s="22"/>
      <c r="Q12" s="22"/>
      <c r="R12" s="22"/>
      <c r="S12" s="20"/>
      <c r="T12" s="22"/>
    </row>
    <row r="13" spans="2:20" s="163" customFormat="1" ht="15" customHeight="1">
      <c r="B13" s="34"/>
      <c r="C13" s="29"/>
      <c r="D13" s="29"/>
      <c r="E13" s="29"/>
      <c r="F13" s="29"/>
      <c r="G13" s="29"/>
      <c r="H13" s="29"/>
      <c r="I13" s="29"/>
      <c r="J13" s="29"/>
      <c r="K13" s="35"/>
      <c r="L13" s="27"/>
      <c r="M13" s="22"/>
      <c r="N13" s="22"/>
      <c r="O13" s="22"/>
      <c r="P13" s="22"/>
      <c r="Q13" s="22"/>
      <c r="R13" s="22"/>
      <c r="S13" s="20"/>
      <c r="T13" s="22"/>
    </row>
    <row r="14" spans="2:20" s="163" customFormat="1" ht="15" customHeight="1">
      <c r="B14" s="34"/>
      <c r="C14" s="281"/>
      <c r="D14" s="281"/>
      <c r="E14" s="281"/>
      <c r="F14" s="29"/>
      <c r="G14" s="29"/>
      <c r="H14" s="29"/>
      <c r="I14" s="29"/>
      <c r="J14" s="29"/>
      <c r="K14" s="35"/>
      <c r="L14" s="27"/>
      <c r="M14" s="22"/>
      <c r="N14" s="22"/>
      <c r="O14" s="22"/>
      <c r="P14" s="22"/>
      <c r="Q14" s="22"/>
      <c r="R14" s="22"/>
      <c r="S14" s="20"/>
      <c r="T14" s="22"/>
    </row>
    <row r="15" spans="2:20" s="163" customFormat="1" ht="15" customHeight="1">
      <c r="B15" s="34"/>
      <c r="C15" s="29"/>
      <c r="D15" s="29"/>
      <c r="E15" s="29"/>
      <c r="F15" s="29"/>
      <c r="G15" s="29"/>
      <c r="H15" s="29"/>
      <c r="I15" s="29"/>
      <c r="J15" s="29"/>
      <c r="K15" s="35"/>
      <c r="L15" s="27"/>
      <c r="M15" s="164"/>
      <c r="N15" s="22"/>
      <c r="O15" s="22"/>
      <c r="P15" s="22"/>
      <c r="Q15" s="22"/>
      <c r="R15" s="22"/>
      <c r="S15" s="20"/>
      <c r="T15" s="22"/>
    </row>
    <row r="16" spans="2:20" s="163" customFormat="1" ht="15" customHeight="1">
      <c r="B16" s="34"/>
      <c r="C16" s="29"/>
      <c r="D16" s="29"/>
      <c r="E16" s="29"/>
      <c r="F16" s="29"/>
      <c r="G16" s="29"/>
      <c r="H16" s="29"/>
      <c r="I16" s="29"/>
      <c r="J16" s="29"/>
      <c r="K16" s="35"/>
      <c r="L16" s="27"/>
      <c r="M16" s="22"/>
      <c r="N16" s="22"/>
      <c r="O16" s="22"/>
      <c r="P16" s="22"/>
      <c r="Q16" s="22"/>
      <c r="R16" s="22"/>
      <c r="S16" s="20"/>
      <c r="T16" s="22"/>
    </row>
    <row r="17" spans="2:20" s="163" customFormat="1" ht="15" customHeight="1">
      <c r="B17" s="34"/>
      <c r="C17" s="29"/>
      <c r="D17" s="29"/>
      <c r="E17" s="29"/>
      <c r="F17" s="29"/>
      <c r="G17" s="29"/>
      <c r="H17" s="29"/>
      <c r="I17" s="29"/>
      <c r="J17" s="29"/>
      <c r="K17" s="35"/>
      <c r="L17" s="27"/>
      <c r="M17" s="22"/>
      <c r="N17" s="22"/>
      <c r="O17" s="22"/>
      <c r="P17" s="22"/>
      <c r="Q17" s="22"/>
      <c r="R17" s="22"/>
      <c r="S17" s="20"/>
      <c r="T17" s="22"/>
    </row>
    <row r="18" spans="2:20" s="163" customFormat="1" ht="15" customHeight="1">
      <c r="B18" s="34"/>
      <c r="C18" s="29"/>
      <c r="D18" s="29"/>
      <c r="E18" s="29"/>
      <c r="F18" s="29"/>
      <c r="G18" s="29"/>
      <c r="H18" s="29"/>
      <c r="I18" s="29"/>
      <c r="J18" s="29"/>
      <c r="K18" s="35"/>
      <c r="L18" s="27"/>
      <c r="M18" s="22"/>
      <c r="N18" s="22"/>
      <c r="O18" s="22"/>
      <c r="P18" s="22"/>
      <c r="Q18" s="22"/>
      <c r="R18" s="22"/>
      <c r="S18" s="20"/>
      <c r="T18" s="22"/>
    </row>
    <row r="19" spans="2:20" s="163" customFormat="1" ht="15" customHeight="1">
      <c r="B19" s="34"/>
      <c r="C19" s="29"/>
      <c r="D19" s="29"/>
      <c r="E19" s="29"/>
      <c r="F19" s="29"/>
      <c r="G19" s="29"/>
      <c r="H19" s="29"/>
      <c r="I19" s="29"/>
      <c r="J19" s="29"/>
      <c r="K19" s="35"/>
      <c r="L19" s="27"/>
      <c r="M19" s="22"/>
      <c r="N19" s="22"/>
      <c r="O19" s="22"/>
      <c r="P19" s="22"/>
      <c r="Q19" s="22"/>
      <c r="R19" s="22"/>
      <c r="S19" s="20"/>
      <c r="T19" s="22"/>
    </row>
    <row r="20" spans="2:20" s="163" customFormat="1" ht="15" customHeight="1">
      <c r="B20" s="34"/>
      <c r="C20" s="29"/>
      <c r="D20" s="29"/>
      <c r="E20" s="29"/>
      <c r="F20" s="29"/>
      <c r="G20" s="29"/>
      <c r="H20" s="29"/>
      <c r="I20" s="29"/>
      <c r="J20" s="29"/>
      <c r="K20" s="35"/>
      <c r="L20" s="27"/>
      <c r="M20" s="22"/>
      <c r="N20" s="22"/>
      <c r="O20" s="22"/>
      <c r="P20" s="22"/>
      <c r="Q20" s="22"/>
      <c r="R20" s="22"/>
      <c r="S20" s="20"/>
      <c r="T20" s="22"/>
    </row>
    <row r="21" spans="2:20" s="163" customFormat="1" ht="15.75" customHeight="1">
      <c r="B21" s="34"/>
      <c r="C21" s="29"/>
      <c r="D21" s="29"/>
      <c r="E21" s="29"/>
      <c r="F21" s="29"/>
      <c r="G21" s="29"/>
      <c r="H21" s="29"/>
      <c r="I21" s="29"/>
      <c r="J21" s="29"/>
      <c r="K21" s="35"/>
      <c r="L21" s="27"/>
      <c r="M21" s="22"/>
      <c r="N21" s="22"/>
      <c r="O21" s="22"/>
      <c r="P21" s="22"/>
      <c r="Q21" s="22"/>
      <c r="R21" s="22"/>
      <c r="S21" s="20"/>
      <c r="T21" s="22"/>
    </row>
    <row r="22" spans="2:20" s="163" customFormat="1" ht="15.75" customHeight="1">
      <c r="B22" s="34"/>
      <c r="C22" s="29"/>
      <c r="D22" s="29"/>
      <c r="E22" s="29"/>
      <c r="F22" s="29"/>
      <c r="G22" s="29"/>
      <c r="H22" s="29"/>
      <c r="I22" s="29"/>
      <c r="J22" s="29"/>
      <c r="K22" s="35"/>
      <c r="L22" s="27"/>
      <c r="M22" s="22"/>
      <c r="N22" s="22"/>
      <c r="O22" s="22"/>
      <c r="P22" s="22"/>
      <c r="Q22" s="22"/>
      <c r="R22" s="22"/>
      <c r="S22" s="20"/>
      <c r="T22" s="22"/>
    </row>
    <row r="23" spans="2:20" s="163" customFormat="1" ht="15" customHeight="1">
      <c r="B23" s="34"/>
      <c r="C23" s="29"/>
      <c r="D23" s="29"/>
      <c r="E23" s="29"/>
      <c r="F23" s="29"/>
      <c r="G23" s="29"/>
      <c r="H23" s="29"/>
      <c r="I23" s="29"/>
      <c r="J23" s="29"/>
      <c r="K23" s="35"/>
      <c r="L23" s="27"/>
      <c r="M23" s="22"/>
      <c r="N23" s="22"/>
      <c r="O23" s="22"/>
      <c r="P23" s="22"/>
      <c r="Q23" s="22"/>
      <c r="R23" s="22"/>
      <c r="S23" s="20"/>
      <c r="T23" s="22"/>
    </row>
    <row r="24" spans="2:20" s="163" customFormat="1" ht="15" customHeight="1">
      <c r="B24" s="34"/>
      <c r="C24" s="29"/>
      <c r="D24" s="29"/>
      <c r="E24" s="29"/>
      <c r="F24" s="29"/>
      <c r="G24" s="29"/>
      <c r="H24" s="29"/>
      <c r="I24" s="29"/>
      <c r="J24" s="29"/>
      <c r="K24" s="35"/>
      <c r="L24" s="27"/>
      <c r="M24" s="22"/>
      <c r="N24" s="22"/>
      <c r="O24" s="22"/>
      <c r="P24" s="22"/>
      <c r="Q24" s="22"/>
      <c r="R24" s="22"/>
      <c r="S24" s="20"/>
      <c r="T24" s="22"/>
    </row>
    <row r="25" spans="2:20" s="163" customFormat="1" ht="15" customHeight="1">
      <c r="B25" s="34"/>
      <c r="C25" s="29"/>
      <c r="D25" s="29"/>
      <c r="E25" s="29"/>
      <c r="F25" s="29"/>
      <c r="G25" s="29"/>
      <c r="H25" s="29"/>
      <c r="I25" s="29"/>
      <c r="J25" s="29"/>
      <c r="K25" s="35"/>
      <c r="L25" s="27"/>
      <c r="M25" s="22"/>
      <c r="N25" s="22"/>
      <c r="O25" s="22"/>
      <c r="P25" s="22"/>
      <c r="Q25" s="22"/>
      <c r="R25" s="22"/>
      <c r="S25" s="20"/>
      <c r="T25" s="22"/>
    </row>
    <row r="26" spans="2:20" s="163" customFormat="1" ht="15" customHeight="1">
      <c r="B26" s="34"/>
      <c r="C26" s="29"/>
      <c r="D26" s="30"/>
      <c r="E26" s="29"/>
      <c r="F26" s="29"/>
      <c r="G26" s="29"/>
      <c r="H26" s="29"/>
      <c r="I26" s="29"/>
      <c r="J26" s="29"/>
      <c r="K26" s="35"/>
      <c r="L26" s="27"/>
      <c r="M26" s="22"/>
      <c r="N26" s="22"/>
      <c r="O26" s="22"/>
      <c r="P26" s="22"/>
      <c r="Q26" s="22"/>
      <c r="R26" s="22"/>
      <c r="S26" s="20"/>
      <c r="T26" s="22"/>
    </row>
    <row r="27" spans="1:20" s="163" customFormat="1" ht="15" customHeight="1">
      <c r="A27" s="22"/>
      <c r="B27" s="34"/>
      <c r="C27" s="30"/>
      <c r="D27" s="30"/>
      <c r="E27" s="29"/>
      <c r="F27" s="29"/>
      <c r="G27" s="29"/>
      <c r="H27" s="29"/>
      <c r="I27" s="29"/>
      <c r="J27" s="29"/>
      <c r="K27" s="35"/>
      <c r="L27" s="27"/>
      <c r="M27" s="22"/>
      <c r="N27" s="22"/>
      <c r="O27" s="22"/>
      <c r="P27" s="22"/>
      <c r="Q27" s="22"/>
      <c r="R27" s="22"/>
      <c r="S27" s="20"/>
      <c r="T27" s="22"/>
    </row>
    <row r="28" spans="1:20" s="163" customFormat="1" ht="15" customHeight="1">
      <c r="A28" s="22"/>
      <c r="B28" s="34"/>
      <c r="C28" s="30"/>
      <c r="D28" s="30"/>
      <c r="E28" s="29"/>
      <c r="F28" s="29"/>
      <c r="G28" s="29"/>
      <c r="H28" s="29"/>
      <c r="I28" s="29"/>
      <c r="J28" s="29"/>
      <c r="K28" s="35"/>
      <c r="L28" s="27"/>
      <c r="M28" s="22"/>
      <c r="N28" s="22"/>
      <c r="O28" s="22"/>
      <c r="P28" s="22"/>
      <c r="Q28" s="22"/>
      <c r="R28" s="22"/>
      <c r="S28" s="20"/>
      <c r="T28" s="22"/>
    </row>
    <row r="29" spans="1:20" s="163" customFormat="1" ht="15" customHeight="1">
      <c r="A29" s="22"/>
      <c r="B29" s="34"/>
      <c r="C29" s="30"/>
      <c r="D29" s="30"/>
      <c r="E29" s="29"/>
      <c r="F29" s="29"/>
      <c r="G29" s="29"/>
      <c r="H29" s="29"/>
      <c r="I29" s="29"/>
      <c r="J29" s="29"/>
      <c r="K29" s="35"/>
      <c r="L29" s="27"/>
      <c r="M29" s="22"/>
      <c r="N29" s="22"/>
      <c r="O29" s="22"/>
      <c r="P29" s="22"/>
      <c r="Q29" s="22"/>
      <c r="R29" s="22"/>
      <c r="S29" s="20"/>
      <c r="T29" s="22"/>
    </row>
    <row r="30" spans="1:20" s="163" customFormat="1" ht="15" customHeight="1">
      <c r="A30" s="22"/>
      <c r="B30" s="34"/>
      <c r="C30" s="29"/>
      <c r="D30" s="29"/>
      <c r="E30" s="29"/>
      <c r="F30" s="29"/>
      <c r="G30" s="29"/>
      <c r="H30" s="29"/>
      <c r="I30" s="29"/>
      <c r="J30" s="29"/>
      <c r="K30" s="35"/>
      <c r="L30" s="27"/>
      <c r="M30" s="22"/>
      <c r="N30" s="22"/>
      <c r="O30" s="22"/>
      <c r="P30" s="22"/>
      <c r="Q30" s="22"/>
      <c r="R30" s="22"/>
      <c r="S30" s="20"/>
      <c r="T30" s="22"/>
    </row>
    <row r="31" spans="1:20" s="163" customFormat="1" ht="15" customHeight="1">
      <c r="A31" s="22"/>
      <c r="B31" s="34"/>
      <c r="C31" s="29"/>
      <c r="D31" s="29"/>
      <c r="E31" s="29"/>
      <c r="F31" s="29"/>
      <c r="G31" s="29"/>
      <c r="H31" s="29"/>
      <c r="I31" s="29"/>
      <c r="J31" s="32"/>
      <c r="K31" s="35"/>
      <c r="L31" s="33"/>
      <c r="M31" s="20"/>
      <c r="N31" s="20"/>
      <c r="O31" s="20"/>
      <c r="P31" s="20"/>
      <c r="Q31" s="20"/>
      <c r="R31" s="20"/>
      <c r="S31" s="20"/>
      <c r="T31" s="22"/>
    </row>
    <row r="32" spans="1:20" s="163" customFormat="1" ht="15" customHeight="1">
      <c r="A32" s="22"/>
      <c r="B32" s="34"/>
      <c r="C32" s="29"/>
      <c r="D32" s="29"/>
      <c r="E32" s="29"/>
      <c r="F32" s="29"/>
      <c r="G32" s="29"/>
      <c r="H32" s="29"/>
      <c r="I32" s="29"/>
      <c r="J32" s="32"/>
      <c r="K32" s="35"/>
      <c r="L32" s="33"/>
      <c r="M32" s="20"/>
      <c r="N32" s="20"/>
      <c r="O32" s="20"/>
      <c r="P32" s="20"/>
      <c r="Q32" s="20"/>
      <c r="R32" s="20"/>
      <c r="S32" s="20"/>
      <c r="T32" s="22"/>
    </row>
    <row r="33" spans="1:20" s="163" customFormat="1" ht="15" customHeight="1">
      <c r="A33" s="22"/>
      <c r="B33" s="34"/>
      <c r="C33" s="29"/>
      <c r="D33" s="29"/>
      <c r="E33" s="29"/>
      <c r="F33" s="29"/>
      <c r="G33" s="29"/>
      <c r="H33" s="29"/>
      <c r="I33" s="29"/>
      <c r="J33" s="32"/>
      <c r="K33" s="35"/>
      <c r="L33" s="33"/>
      <c r="M33" s="20"/>
      <c r="N33" s="20"/>
      <c r="O33" s="20"/>
      <c r="P33" s="20"/>
      <c r="Q33" s="20"/>
      <c r="R33" s="20"/>
      <c r="S33" s="20"/>
      <c r="T33" s="22"/>
    </row>
    <row r="34" spans="1:20" s="163" customFormat="1" ht="15" customHeight="1">
      <c r="A34" s="22"/>
      <c r="B34" s="34"/>
      <c r="C34" s="29"/>
      <c r="D34" s="29"/>
      <c r="E34" s="29"/>
      <c r="F34" s="29"/>
      <c r="G34" s="29"/>
      <c r="H34" s="29"/>
      <c r="I34" s="29"/>
      <c r="J34" s="32"/>
      <c r="K34" s="35"/>
      <c r="L34" s="33"/>
      <c r="M34" s="20"/>
      <c r="N34" s="20"/>
      <c r="O34" s="20"/>
      <c r="P34" s="20"/>
      <c r="Q34" s="20"/>
      <c r="R34" s="20"/>
      <c r="S34" s="20"/>
      <c r="T34" s="22"/>
    </row>
    <row r="35" spans="1:20" s="163" customFormat="1" ht="15" customHeight="1">
      <c r="A35" s="22"/>
      <c r="B35" s="34"/>
      <c r="C35" s="29"/>
      <c r="D35" s="29"/>
      <c r="E35" s="29"/>
      <c r="F35" s="32"/>
      <c r="G35" s="29"/>
      <c r="H35" s="29"/>
      <c r="I35" s="29"/>
      <c r="J35" s="32"/>
      <c r="K35" s="35"/>
      <c r="L35" s="33"/>
      <c r="M35" s="20"/>
      <c r="N35" s="20"/>
      <c r="O35" s="20"/>
      <c r="P35" s="20"/>
      <c r="Q35" s="20"/>
      <c r="R35" s="20"/>
      <c r="S35" s="20"/>
      <c r="T35" s="22"/>
    </row>
    <row r="36" spans="1:20" s="163" customFormat="1" ht="15" customHeight="1">
      <c r="A36" s="22"/>
      <c r="B36" s="34"/>
      <c r="C36" s="29"/>
      <c r="D36" s="29"/>
      <c r="E36" s="29"/>
      <c r="F36" s="32"/>
      <c r="G36" s="29"/>
      <c r="H36" s="31"/>
      <c r="I36" s="31"/>
      <c r="J36" s="32"/>
      <c r="K36" s="35"/>
      <c r="L36" s="33"/>
      <c r="M36" s="20"/>
      <c r="N36" s="20"/>
      <c r="O36" s="20"/>
      <c r="P36" s="20"/>
      <c r="Q36" s="20"/>
      <c r="R36" s="20"/>
      <c r="S36" s="20"/>
      <c r="T36" s="22"/>
    </row>
    <row r="37" spans="1:20" s="163" customFormat="1" ht="15" customHeight="1">
      <c r="A37" s="22"/>
      <c r="B37" s="34"/>
      <c r="C37" s="29"/>
      <c r="D37" s="29"/>
      <c r="E37" s="29"/>
      <c r="F37" s="32"/>
      <c r="G37" s="29"/>
      <c r="H37" s="29"/>
      <c r="I37" s="29"/>
      <c r="J37" s="32"/>
      <c r="K37" s="35"/>
      <c r="L37" s="33"/>
      <c r="M37" s="20"/>
      <c r="N37" s="20"/>
      <c r="O37" s="20"/>
      <c r="P37" s="20"/>
      <c r="Q37" s="20"/>
      <c r="R37" s="20"/>
      <c r="S37" s="20"/>
      <c r="T37" s="22"/>
    </row>
    <row r="38" spans="1:20" s="163" customFormat="1" ht="15" customHeight="1">
      <c r="A38" s="22"/>
      <c r="B38" s="34"/>
      <c r="C38" s="29"/>
      <c r="D38" s="29"/>
      <c r="E38" s="29"/>
      <c r="F38" s="32"/>
      <c r="G38" s="29"/>
      <c r="H38" s="29"/>
      <c r="I38" s="29"/>
      <c r="J38" s="32"/>
      <c r="K38" s="35"/>
      <c r="L38" s="33"/>
      <c r="M38" s="20"/>
      <c r="N38" s="20"/>
      <c r="O38" s="20"/>
      <c r="P38" s="20"/>
      <c r="Q38" s="20"/>
      <c r="R38" s="20"/>
      <c r="S38" s="20"/>
      <c r="T38" s="22"/>
    </row>
    <row r="39" spans="1:20" s="163" customFormat="1" ht="15" customHeight="1">
      <c r="A39" s="22"/>
      <c r="B39" s="34"/>
      <c r="C39" s="29"/>
      <c r="D39" s="29"/>
      <c r="E39" s="29"/>
      <c r="F39" s="32"/>
      <c r="G39" s="29"/>
      <c r="H39" s="29"/>
      <c r="I39" s="29"/>
      <c r="J39" s="32"/>
      <c r="K39" s="35"/>
      <c r="L39" s="33"/>
      <c r="M39" s="20"/>
      <c r="N39" s="20"/>
      <c r="O39" s="20"/>
      <c r="P39" s="20"/>
      <c r="Q39" s="20"/>
      <c r="R39" s="20"/>
      <c r="S39" s="20"/>
      <c r="T39" s="22"/>
    </row>
    <row r="40" spans="1:20" s="163" customFormat="1" ht="15" customHeight="1">
      <c r="A40" s="22"/>
      <c r="B40" s="34"/>
      <c r="C40" s="29"/>
      <c r="D40" s="29"/>
      <c r="E40" s="29"/>
      <c r="F40" s="32"/>
      <c r="G40" s="29"/>
      <c r="H40" s="29"/>
      <c r="I40" s="29"/>
      <c r="J40" s="32"/>
      <c r="K40" s="35"/>
      <c r="L40" s="33"/>
      <c r="M40" s="20"/>
      <c r="N40" s="20"/>
      <c r="O40" s="20"/>
      <c r="P40" s="20"/>
      <c r="Q40" s="20"/>
      <c r="R40" s="20"/>
      <c r="S40" s="20"/>
      <c r="T40" s="22"/>
    </row>
    <row r="41" spans="1:20" s="163" customFormat="1" ht="15" customHeight="1">
      <c r="A41" s="22"/>
      <c r="B41" s="34"/>
      <c r="C41" s="29"/>
      <c r="D41" s="29"/>
      <c r="E41" s="29"/>
      <c r="F41" s="32"/>
      <c r="G41" s="29"/>
      <c r="H41" s="29"/>
      <c r="I41" s="29"/>
      <c r="J41" s="32"/>
      <c r="K41" s="35"/>
      <c r="L41" s="33"/>
      <c r="M41" s="20"/>
      <c r="N41" s="20"/>
      <c r="O41" s="20"/>
      <c r="P41" s="20"/>
      <c r="Q41" s="20"/>
      <c r="R41" s="20"/>
      <c r="S41" s="20"/>
      <c r="T41" s="22"/>
    </row>
    <row r="42" spans="1:20" s="163" customFormat="1" ht="15" customHeight="1">
      <c r="A42" s="22"/>
      <c r="B42" s="34"/>
      <c r="C42" s="29"/>
      <c r="D42" s="29"/>
      <c r="E42" s="29"/>
      <c r="F42" s="32"/>
      <c r="G42" s="29"/>
      <c r="H42" s="29"/>
      <c r="I42" s="29"/>
      <c r="J42" s="32"/>
      <c r="K42" s="35"/>
      <c r="L42" s="33"/>
      <c r="M42" s="20"/>
      <c r="N42" s="20"/>
      <c r="O42" s="20"/>
      <c r="P42" s="20"/>
      <c r="Q42" s="20"/>
      <c r="R42" s="20"/>
      <c r="S42" s="20"/>
      <c r="T42" s="22"/>
    </row>
    <row r="43" spans="1:20" s="163" customFormat="1" ht="15" customHeight="1">
      <c r="A43" s="22"/>
      <c r="B43" s="34"/>
      <c r="C43" s="29"/>
      <c r="D43" s="29"/>
      <c r="E43" s="29"/>
      <c r="F43" s="32"/>
      <c r="G43" s="29"/>
      <c r="H43" s="29"/>
      <c r="I43" s="29"/>
      <c r="J43" s="32"/>
      <c r="K43" s="35"/>
      <c r="L43" s="33"/>
      <c r="M43" s="20"/>
      <c r="N43" s="20"/>
      <c r="O43" s="20"/>
      <c r="P43" s="20"/>
      <c r="Q43" s="20"/>
      <c r="R43" s="20"/>
      <c r="S43" s="20"/>
      <c r="T43" s="22"/>
    </row>
    <row r="44" spans="1:20" s="163" customFormat="1" ht="15" customHeight="1">
      <c r="A44" s="22"/>
      <c r="B44" s="34"/>
      <c r="C44" s="29"/>
      <c r="D44" s="29"/>
      <c r="E44" s="29"/>
      <c r="F44" s="32"/>
      <c r="G44" s="29"/>
      <c r="H44" s="29"/>
      <c r="I44" s="29"/>
      <c r="J44" s="32"/>
      <c r="K44" s="35"/>
      <c r="L44" s="33"/>
      <c r="M44" s="20"/>
      <c r="N44" s="20"/>
      <c r="O44" s="20"/>
      <c r="P44" s="20"/>
      <c r="Q44" s="20"/>
      <c r="R44" s="20"/>
      <c r="S44" s="20"/>
      <c r="T44" s="22"/>
    </row>
    <row r="45" spans="1:20" s="163" customFormat="1" ht="15" customHeight="1">
      <c r="A45" s="22"/>
      <c r="B45" s="34"/>
      <c r="C45" s="29"/>
      <c r="D45" s="29"/>
      <c r="E45" s="29"/>
      <c r="F45" s="32"/>
      <c r="G45" s="29"/>
      <c r="H45" s="29"/>
      <c r="I45" s="29"/>
      <c r="J45" s="32"/>
      <c r="K45" s="35"/>
      <c r="L45" s="33"/>
      <c r="M45" s="20"/>
      <c r="N45" s="20"/>
      <c r="O45" s="20"/>
      <c r="P45" s="20"/>
      <c r="Q45" s="20"/>
      <c r="R45" s="20"/>
      <c r="S45" s="20"/>
      <c r="T45" s="22"/>
    </row>
    <row r="46" spans="1:20" s="163" customFormat="1" ht="15" customHeight="1">
      <c r="A46" s="22"/>
      <c r="B46" s="34"/>
      <c r="C46" s="29"/>
      <c r="D46" s="29"/>
      <c r="E46" s="29"/>
      <c r="F46" s="32"/>
      <c r="G46" s="29"/>
      <c r="H46" s="29"/>
      <c r="I46" s="29"/>
      <c r="J46" s="32"/>
      <c r="K46" s="35"/>
      <c r="L46" s="33"/>
      <c r="M46" s="20"/>
      <c r="N46" s="20"/>
      <c r="O46" s="20"/>
      <c r="P46" s="20"/>
      <c r="Q46" s="20"/>
      <c r="R46" s="20"/>
      <c r="S46" s="20"/>
      <c r="T46" s="22"/>
    </row>
    <row r="47" spans="1:20" s="163" customFormat="1" ht="15" customHeight="1">
      <c r="A47" s="22"/>
      <c r="B47" s="34"/>
      <c r="C47" s="29"/>
      <c r="D47" s="29"/>
      <c r="E47" s="29"/>
      <c r="F47" s="32"/>
      <c r="G47" s="29"/>
      <c r="H47" s="29"/>
      <c r="I47" s="29"/>
      <c r="J47" s="32"/>
      <c r="K47" s="35"/>
      <c r="L47" s="33"/>
      <c r="M47" s="20"/>
      <c r="N47" s="20"/>
      <c r="O47" s="20"/>
      <c r="P47" s="20"/>
      <c r="Q47" s="20"/>
      <c r="R47" s="20"/>
      <c r="S47" s="20"/>
      <c r="T47" s="22"/>
    </row>
    <row r="48" spans="1:20" s="163"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 name="EpmWorksheetKeyString_GUID" r:id="rId4"/>
  </customProperties>
  <drawing r:id="rId1"/>
</worksheet>
</file>

<file path=xl/worksheets/sheet20.xml><?xml version="1.0" encoding="utf-8"?>
<worksheet xmlns="http://schemas.openxmlformats.org/spreadsheetml/2006/main" xmlns:r="http://schemas.openxmlformats.org/officeDocument/2006/relationships">
  <sheetPr>
    <tabColor rgb="FF92D050"/>
  </sheetPr>
  <dimension ref="A1:G8"/>
  <sheetViews>
    <sheetView zoomScale="145" zoomScaleNormal="145" zoomScalePageLayoutView="0" workbookViewId="0" topLeftCell="A1">
      <selection activeCell="A1" sqref="A1"/>
    </sheetView>
  </sheetViews>
  <sheetFormatPr defaultColWidth="9.140625" defaultRowHeight="12.75"/>
  <cols>
    <col min="1" max="1" width="10.7109375" style="0" customWidth="1"/>
    <col min="2" max="2" width="20.00390625" style="199" customWidth="1"/>
    <col min="3" max="3" width="27.421875" style="0" customWidth="1"/>
    <col min="4" max="4" width="9.140625" style="199" customWidth="1"/>
    <col min="5" max="5" width="19.8515625" style="0" customWidth="1"/>
    <col min="6" max="6" width="21.421875" style="0" customWidth="1"/>
    <col min="7" max="7" width="59.00390625" style="0" customWidth="1"/>
  </cols>
  <sheetData>
    <row r="1" spans="1:7" ht="12.75">
      <c r="A1" s="200" t="s">
        <v>278</v>
      </c>
      <c r="B1" s="201" t="s">
        <v>279</v>
      </c>
      <c r="C1" s="200" t="s">
        <v>280</v>
      </c>
      <c r="D1" s="201" t="s">
        <v>281</v>
      </c>
      <c r="E1" s="200" t="s">
        <v>309</v>
      </c>
      <c r="F1" s="200" t="s">
        <v>284</v>
      </c>
      <c r="G1" s="200" t="s">
        <v>285</v>
      </c>
    </row>
    <row r="2" spans="1:7" s="204" customFormat="1" ht="25.5">
      <c r="A2" s="202">
        <v>43314</v>
      </c>
      <c r="B2" s="203">
        <v>1</v>
      </c>
      <c r="C2" s="204" t="s">
        <v>282</v>
      </c>
      <c r="D2" s="203"/>
      <c r="F2" s="205" t="s">
        <v>306</v>
      </c>
      <c r="G2" s="205" t="s">
        <v>283</v>
      </c>
    </row>
    <row r="3" spans="1:7" s="204" customFormat="1" ht="25.5">
      <c r="A3" s="202">
        <v>43318</v>
      </c>
      <c r="B3" s="203">
        <v>2</v>
      </c>
      <c r="C3" s="204" t="s">
        <v>291</v>
      </c>
      <c r="D3" s="203">
        <v>2.1</v>
      </c>
      <c r="E3" s="204" t="s">
        <v>292</v>
      </c>
      <c r="F3" s="204" t="s">
        <v>293</v>
      </c>
      <c r="G3" s="205" t="s">
        <v>294</v>
      </c>
    </row>
    <row r="4" spans="1:7" s="204" customFormat="1" ht="25.5">
      <c r="A4" s="202">
        <v>43314</v>
      </c>
      <c r="B4" s="203">
        <v>3</v>
      </c>
      <c r="C4" s="204" t="s">
        <v>286</v>
      </c>
      <c r="D4" s="203">
        <v>3.1</v>
      </c>
      <c r="E4" s="204" t="s">
        <v>310</v>
      </c>
      <c r="F4" s="204" t="s">
        <v>307</v>
      </c>
      <c r="G4" s="205" t="s">
        <v>304</v>
      </c>
    </row>
    <row r="5" spans="1:7" s="204" customFormat="1" ht="26.25" customHeight="1">
      <c r="A5" s="202">
        <v>43314</v>
      </c>
      <c r="B5" s="203">
        <v>4</v>
      </c>
      <c r="C5" s="204" t="s">
        <v>287</v>
      </c>
      <c r="D5" s="203" t="s">
        <v>288</v>
      </c>
      <c r="E5" s="204" t="s">
        <v>311</v>
      </c>
      <c r="F5" s="204" t="s">
        <v>289</v>
      </c>
      <c r="G5" s="205" t="s">
        <v>290</v>
      </c>
    </row>
    <row r="6" spans="1:7" s="204" customFormat="1" ht="38.25">
      <c r="A6" s="202">
        <v>43318</v>
      </c>
      <c r="B6" s="203">
        <v>5</v>
      </c>
      <c r="C6" s="204" t="s">
        <v>287</v>
      </c>
      <c r="D6" s="203" t="s">
        <v>288</v>
      </c>
      <c r="E6" s="204" t="s">
        <v>295</v>
      </c>
      <c r="F6" s="204" t="s">
        <v>296</v>
      </c>
      <c r="G6" s="205" t="s">
        <v>297</v>
      </c>
    </row>
    <row r="7" spans="1:7" s="204" customFormat="1" ht="89.25">
      <c r="A7" s="202">
        <v>43318</v>
      </c>
      <c r="B7" s="203">
        <v>6</v>
      </c>
      <c r="C7" s="204" t="s">
        <v>287</v>
      </c>
      <c r="D7" s="206" t="s">
        <v>288</v>
      </c>
      <c r="E7" s="207" t="s">
        <v>301</v>
      </c>
      <c r="F7" s="207" t="s">
        <v>302</v>
      </c>
      <c r="G7" s="208" t="s">
        <v>312</v>
      </c>
    </row>
    <row r="8" spans="1:7" ht="12.75">
      <c r="A8" s="202">
        <v>43318</v>
      </c>
      <c r="B8" s="203">
        <v>7</v>
      </c>
      <c r="C8" s="204" t="s">
        <v>287</v>
      </c>
      <c r="D8" s="206" t="s">
        <v>288</v>
      </c>
      <c r="E8" s="204" t="s">
        <v>303</v>
      </c>
      <c r="F8" s="204" t="s">
        <v>308</v>
      </c>
      <c r="G8" s="204" t="s">
        <v>305</v>
      </c>
    </row>
  </sheetData>
  <sheetProtection/>
  <printOptions/>
  <pageMargins left="0.7" right="0.7" top="0.75" bottom="0.75" header="0.3" footer="0.3"/>
  <pageSetup orientation="portrait" paperSize="9"/>
  <customProperties>
    <customPr name="_pios_id" r:id="rId2"/>
    <customPr name="EpmWorksheetKeyString_GUID" r:id="rId3"/>
  </customProperties>
  <tableParts>
    <tablePart r:id="rId1"/>
  </tablePart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42" customWidth="1"/>
  </cols>
  <sheetData>
    <row r="1" ht="15" customHeight="1">
      <c r="A1" s="142" t="s">
        <v>182</v>
      </c>
    </row>
    <row r="2" ht="15" customHeight="1">
      <c r="A2" s="143" t="s">
        <v>183</v>
      </c>
    </row>
    <row r="3" ht="15" customHeight="1">
      <c r="A3" s="143" t="s">
        <v>184</v>
      </c>
    </row>
    <row r="4" ht="15" customHeight="1">
      <c r="A4" s="143" t="s">
        <v>185</v>
      </c>
    </row>
    <row r="5" ht="15" customHeight="1">
      <c r="A5" s="143" t="s">
        <v>186</v>
      </c>
    </row>
    <row r="6" ht="15" customHeight="1">
      <c r="A6" s="143" t="s">
        <v>187</v>
      </c>
    </row>
    <row r="7" ht="15" customHeight="1">
      <c r="A7" s="143" t="s">
        <v>188</v>
      </c>
    </row>
    <row r="8" ht="15" customHeight="1">
      <c r="A8" s="143" t="s">
        <v>189</v>
      </c>
    </row>
    <row r="9" ht="15" customHeight="1">
      <c r="A9" s="143" t="s">
        <v>177</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B1" sqref="B1"/>
    </sheetView>
  </sheetViews>
  <sheetFormatPr defaultColWidth="9.140625" defaultRowHeight="12.75"/>
  <cols>
    <col min="1" max="1" width="12.00390625" style="43" customWidth="1"/>
    <col min="2" max="2" width="42.7109375" style="43" customWidth="1"/>
    <col min="3" max="4" width="42.8515625" style="43" customWidth="1"/>
    <col min="5" max="5" width="6.7109375" style="43" customWidth="1"/>
    <col min="6" max="8" width="19.8515625" style="43" customWidth="1"/>
    <col min="9" max="9" width="18.28125" style="43" customWidth="1"/>
    <col min="10" max="16384" width="9.140625" style="43" customWidth="1"/>
  </cols>
  <sheetData>
    <row r="1" spans="2:4" ht="34.5">
      <c r="B1" s="44" t="s">
        <v>350</v>
      </c>
      <c r="D1" s="125"/>
    </row>
    <row r="2" spans="2:3" ht="15">
      <c r="B2" s="167" t="str">
        <f>Tradingname</f>
        <v>Darling Downs Pipeline</v>
      </c>
      <c r="C2" s="168"/>
    </row>
    <row r="3" spans="2:3" ht="15">
      <c r="B3" s="169" t="s">
        <v>219</v>
      </c>
      <c r="C3" s="170">
        <f>Yearending</f>
        <v>43830</v>
      </c>
    </row>
    <row r="4" ht="20.25">
      <c r="B4" s="41"/>
    </row>
    <row r="5" ht="15.75">
      <c r="B5" s="65" t="s">
        <v>222</v>
      </c>
    </row>
    <row r="6" spans="2:8" ht="12.75">
      <c r="B6" s="45"/>
      <c r="C6" s="48"/>
      <c r="D6" s="48"/>
      <c r="E6" s="49"/>
      <c r="F6" s="66"/>
      <c r="G6" s="50"/>
      <c r="H6" s="50"/>
    </row>
    <row r="7" spans="2:3" ht="13.5" customHeight="1">
      <c r="B7" s="111" t="s">
        <v>32</v>
      </c>
      <c r="C7" s="166" t="s">
        <v>367</v>
      </c>
    </row>
    <row r="8" spans="2:3" ht="13.5" customHeight="1">
      <c r="B8" s="111" t="s">
        <v>218</v>
      </c>
      <c r="C8" s="247" t="s">
        <v>368</v>
      </c>
    </row>
    <row r="9" spans="2:3" ht="13.5" customHeight="1">
      <c r="B9" s="111" t="s">
        <v>33</v>
      </c>
      <c r="C9" s="166">
        <v>3</v>
      </c>
    </row>
    <row r="10" spans="2:3" ht="13.5" customHeight="1">
      <c r="B10" s="111" t="s">
        <v>34</v>
      </c>
      <c r="C10" s="166" t="s">
        <v>369</v>
      </c>
    </row>
    <row r="12" ht="15.75">
      <c r="B12" s="65" t="s">
        <v>223</v>
      </c>
    </row>
    <row r="14" spans="2:4" ht="51" customHeight="1">
      <c r="B14" s="51" t="s">
        <v>35</v>
      </c>
      <c r="C14" s="52" t="s">
        <v>153</v>
      </c>
      <c r="D14" s="52" t="s">
        <v>49</v>
      </c>
    </row>
    <row r="15" spans="2:4" ht="14.25">
      <c r="B15" s="171" t="s">
        <v>36</v>
      </c>
      <c r="C15" s="172"/>
      <c r="D15" s="172"/>
    </row>
    <row r="16" spans="2:4" ht="12.75">
      <c r="B16" s="112" t="s">
        <v>37</v>
      </c>
      <c r="C16" s="166" t="s">
        <v>370</v>
      </c>
      <c r="D16" s="166" t="s">
        <v>371</v>
      </c>
    </row>
    <row r="17" spans="2:4" ht="17.25" customHeight="1">
      <c r="B17" s="112" t="s">
        <v>38</v>
      </c>
      <c r="C17" s="166" t="s">
        <v>370</v>
      </c>
      <c r="D17" s="166" t="s">
        <v>371</v>
      </c>
    </row>
    <row r="18" spans="2:4" ht="12.75">
      <c r="B18" s="112" t="s">
        <v>39</v>
      </c>
      <c r="C18" s="166" t="s">
        <v>371</v>
      </c>
      <c r="D18" s="166" t="s">
        <v>371</v>
      </c>
    </row>
    <row r="19" spans="2:4" ht="14.25">
      <c r="B19" s="171" t="s">
        <v>277</v>
      </c>
      <c r="C19" s="172"/>
      <c r="D19" s="172"/>
    </row>
    <row r="20" spans="2:4" ht="12.75">
      <c r="B20" s="112" t="s">
        <v>40</v>
      </c>
      <c r="C20" s="166" t="s">
        <v>371</v>
      </c>
      <c r="D20" s="166" t="s">
        <v>371</v>
      </c>
    </row>
    <row r="21" spans="2:4" ht="12.75">
      <c r="B21" s="112" t="s">
        <v>41</v>
      </c>
      <c r="C21" s="166" t="s">
        <v>371</v>
      </c>
      <c r="D21" s="166" t="s">
        <v>371</v>
      </c>
    </row>
    <row r="22" spans="2:4" ht="14.25">
      <c r="B22" s="171" t="s">
        <v>42</v>
      </c>
      <c r="C22" s="172"/>
      <c r="D22" s="172"/>
    </row>
    <row r="23" spans="2:4" ht="12.75">
      <c r="B23" s="112" t="s">
        <v>43</v>
      </c>
      <c r="C23" s="166" t="s">
        <v>371</v>
      </c>
      <c r="D23" s="166" t="s">
        <v>371</v>
      </c>
    </row>
    <row r="24" spans="2:4" ht="12.75">
      <c r="B24" s="112" t="s">
        <v>44</v>
      </c>
      <c r="C24" s="166" t="s">
        <v>371</v>
      </c>
      <c r="D24" s="166" t="s">
        <v>371</v>
      </c>
    </row>
    <row r="25" spans="2:4" ht="14.25">
      <c r="B25" s="171" t="s">
        <v>45</v>
      </c>
      <c r="C25" s="172"/>
      <c r="D25" s="172"/>
    </row>
    <row r="26" spans="2:4" ht="12.75">
      <c r="B26" s="112" t="s">
        <v>46</v>
      </c>
      <c r="C26" s="166" t="s">
        <v>370</v>
      </c>
      <c r="D26" s="166" t="s">
        <v>371</v>
      </c>
    </row>
    <row r="27" spans="2:4" ht="12.75">
      <c r="B27" s="112" t="s">
        <v>47</v>
      </c>
      <c r="C27" s="166" t="s">
        <v>370</v>
      </c>
      <c r="D27" s="166" t="s">
        <v>371</v>
      </c>
    </row>
    <row r="28" spans="2:4" ht="14.25">
      <c r="B28" s="171" t="s">
        <v>48</v>
      </c>
      <c r="C28" s="172"/>
      <c r="D28" s="172"/>
    </row>
    <row r="29" spans="2:4" ht="12.75">
      <c r="B29" s="173" t="s">
        <v>220</v>
      </c>
      <c r="C29" s="109"/>
      <c r="D29" s="109"/>
    </row>
    <row r="30" spans="2:4" ht="12.75">
      <c r="B30" s="173" t="s">
        <v>220</v>
      </c>
      <c r="C30" s="109"/>
      <c r="D30" s="109"/>
    </row>
    <row r="31" spans="2:4" ht="12.75">
      <c r="B31" s="173" t="s">
        <v>220</v>
      </c>
      <c r="C31" s="109"/>
      <c r="D31" s="109"/>
    </row>
    <row r="32" spans="2:4" ht="12.75">
      <c r="B32" s="173" t="s">
        <v>220</v>
      </c>
      <c r="C32" s="109"/>
      <c r="D32" s="109"/>
    </row>
    <row r="33" spans="2:4" ht="12.75">
      <c r="B33" s="173" t="s">
        <v>220</v>
      </c>
      <c r="C33" s="109"/>
      <c r="D33" s="109"/>
    </row>
    <row r="34" spans="2:4" ht="12.75">
      <c r="B34" s="173" t="s">
        <v>220</v>
      </c>
      <c r="C34" s="109"/>
      <c r="D34" s="109"/>
    </row>
    <row r="35" spans="2:4" ht="12.75">
      <c r="B35" s="173" t="s">
        <v>220</v>
      </c>
      <c r="C35" s="109"/>
      <c r="D35" s="109"/>
    </row>
    <row r="36" spans="2:4" ht="12.75">
      <c r="B36" s="173" t="s">
        <v>220</v>
      </c>
      <c r="C36" s="109"/>
      <c r="D36" s="109"/>
    </row>
  </sheetData>
  <sheetProtection/>
  <printOptions/>
  <pageMargins left="0.75" right="0.75" top="1" bottom="1" header="0.5" footer="0.5"/>
  <pageSetup horizontalDpi="600" verticalDpi="600" orientation="landscape" paperSize="9" scale="59" r:id="rId2"/>
  <customProperties>
    <customPr name="_pios_id" r:id="rId3"/>
    <customPr name="EpmWorksheetKeyString_GUID" r:id="rId4"/>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B1" sqref="B1"/>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342</v>
      </c>
      <c r="C1" s="42"/>
      <c r="D1" s="42"/>
      <c r="E1" s="42"/>
      <c r="F1" s="42"/>
      <c r="G1" s="42"/>
    </row>
    <row r="2" spans="2:3" ht="15">
      <c r="B2" s="167" t="str">
        <f>Tradingname</f>
        <v>Darling Downs Pipeline</v>
      </c>
      <c r="C2" s="168"/>
    </row>
    <row r="3" spans="2:3" ht="15">
      <c r="B3" s="169" t="s">
        <v>219</v>
      </c>
      <c r="C3" s="170">
        <f>Yearending</f>
        <v>43830</v>
      </c>
    </row>
    <row r="4" ht="14.25" customHeight="1">
      <c r="B4" s="41"/>
    </row>
    <row r="5" ht="15.75">
      <c r="B5" s="65" t="s">
        <v>263</v>
      </c>
    </row>
    <row r="6" spans="2:7" ht="12.75">
      <c r="B6" s="45"/>
      <c r="C6" s="48"/>
      <c r="D6" s="49"/>
      <c r="E6" s="66"/>
      <c r="F6" s="50"/>
      <c r="G6" s="50"/>
    </row>
    <row r="7" spans="2:3" ht="57" customHeight="1">
      <c r="B7" s="51"/>
      <c r="C7" s="110" t="s">
        <v>114</v>
      </c>
    </row>
    <row r="8" spans="2:3" ht="13.5" customHeight="1">
      <c r="B8" s="111" t="s">
        <v>111</v>
      </c>
      <c r="C8" s="246">
        <f>'2. Revenues and expenses'!F40</f>
        <v>16652406.360000001</v>
      </c>
    </row>
    <row r="9" spans="2:3" ht="13.5" customHeight="1">
      <c r="B9" s="111" t="s">
        <v>112</v>
      </c>
      <c r="C9" s="246">
        <f>'3. Statement of pipeline assets'!$D$73</f>
        <v>508158312.0191735</v>
      </c>
    </row>
    <row r="10" spans="2:3" ht="13.5" customHeight="1">
      <c r="B10" s="111" t="s">
        <v>113</v>
      </c>
      <c r="C10" s="122">
        <f>_xlfn.IFERROR(C8/C9,0)</f>
        <v>0.032770115072665945</v>
      </c>
    </row>
  </sheetData>
  <sheetProtection/>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 name="EpmWorksheetKeyString_GUID" r:id="rId4"/>
  </customPropertie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I40"/>
  <sheetViews>
    <sheetView zoomScalePageLayoutView="0" workbookViewId="0" topLeftCell="A1">
      <selection activeCell="B1" sqref="B1:D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286" t="s">
        <v>343</v>
      </c>
      <c r="C1" s="286"/>
      <c r="D1" s="286"/>
      <c r="H1" s="42"/>
      <c r="I1" s="42"/>
    </row>
    <row r="2" spans="2:9" ht="18" customHeight="1">
      <c r="B2" s="167" t="str">
        <f>Tradingname</f>
        <v>Darling Downs Pipeline</v>
      </c>
      <c r="C2" s="168"/>
      <c r="I2" s="125"/>
    </row>
    <row r="3" spans="2:3" ht="15">
      <c r="B3" s="169" t="s">
        <v>219</v>
      </c>
      <c r="C3" s="170">
        <f>Yearending</f>
        <v>43830</v>
      </c>
    </row>
    <row r="4" spans="2:7" ht="12.75" customHeight="1">
      <c r="B4" s="41"/>
      <c r="D4" s="116"/>
      <c r="G4" s="116"/>
    </row>
    <row r="5" spans="2:4" ht="15.75">
      <c r="B5" s="282" t="s">
        <v>264</v>
      </c>
      <c r="C5" s="282"/>
      <c r="D5" s="282"/>
    </row>
    <row r="6" spans="2:9" ht="12.75">
      <c r="B6" s="45"/>
      <c r="C6" s="46"/>
      <c r="D6" s="47"/>
      <c r="E6" s="47"/>
      <c r="F6" s="47"/>
      <c r="G6" s="47"/>
      <c r="H6" s="47"/>
      <c r="I6" s="47"/>
    </row>
    <row r="7" spans="2:9" ht="30.75" customHeight="1">
      <c r="B7" s="52"/>
      <c r="C7" s="52"/>
      <c r="D7" s="283" t="s">
        <v>270</v>
      </c>
      <c r="E7" s="284"/>
      <c r="F7" s="285"/>
      <c r="G7" s="283" t="s">
        <v>271</v>
      </c>
      <c r="H7" s="284"/>
      <c r="I7" s="285"/>
    </row>
    <row r="8" spans="2:9" ht="51" customHeight="1">
      <c r="B8" s="51" t="s">
        <v>262</v>
      </c>
      <c r="C8" s="52" t="s">
        <v>21</v>
      </c>
      <c r="D8" s="53" t="s">
        <v>64</v>
      </c>
      <c r="E8" s="53" t="s">
        <v>65</v>
      </c>
      <c r="F8" s="53" t="s">
        <v>27</v>
      </c>
      <c r="G8" s="53" t="s">
        <v>64</v>
      </c>
      <c r="H8" s="53" t="s">
        <v>65</v>
      </c>
      <c r="I8" s="53" t="s">
        <v>27</v>
      </c>
    </row>
    <row r="9" spans="2:9" ht="12.75">
      <c r="B9" s="54"/>
      <c r="C9" s="56"/>
      <c r="D9" s="55" t="s">
        <v>221</v>
      </c>
      <c r="E9" s="55" t="s">
        <v>221</v>
      </c>
      <c r="F9" s="55" t="s">
        <v>221</v>
      </c>
      <c r="G9" s="55" t="s">
        <v>221</v>
      </c>
      <c r="H9" s="55" t="s">
        <v>221</v>
      </c>
      <c r="I9" s="55" t="s">
        <v>221</v>
      </c>
    </row>
    <row r="10" spans="2:9" ht="12.75">
      <c r="B10" s="54"/>
      <c r="C10" s="113" t="s">
        <v>50</v>
      </c>
      <c r="D10" s="55"/>
      <c r="E10" s="55"/>
      <c r="F10" s="55"/>
      <c r="G10" s="55"/>
      <c r="H10" s="55"/>
      <c r="I10" s="55"/>
    </row>
    <row r="11" spans="2:9" ht="12.75">
      <c r="B11" s="121" t="s">
        <v>331</v>
      </c>
      <c r="C11" s="57" t="s">
        <v>151</v>
      </c>
      <c r="D11" s="212">
        <f>SUM('2.1 Revenue by service'!D11:D21)</f>
        <v>30595944.995555554</v>
      </c>
      <c r="E11" s="212"/>
      <c r="F11" s="213">
        <f>SUM(D11:E11)</f>
        <v>30595944.995555554</v>
      </c>
      <c r="G11" s="212">
        <f>SUM('2.1 Revenue by service'!G11:G21)</f>
        <v>30525591.07</v>
      </c>
      <c r="H11" s="212"/>
      <c r="I11" s="213">
        <f>SUM(G11:H11)</f>
        <v>30525591.07</v>
      </c>
    </row>
    <row r="12" spans="2:9" ht="12.75">
      <c r="B12" s="121" t="s">
        <v>331</v>
      </c>
      <c r="C12" s="57" t="s">
        <v>54</v>
      </c>
      <c r="D12" s="229">
        <f>+'2.1 Revenue by service'!D22</f>
        <v>385053.78444444586</v>
      </c>
      <c r="E12" s="229">
        <f>+'2.1 Revenue by service'!E22</f>
        <v>0</v>
      </c>
      <c r="F12" s="220">
        <f>SUM(D12:E12)</f>
        <v>385053.78444444586</v>
      </c>
      <c r="G12" s="229">
        <f>+'2.1 Revenue by service'!G22</f>
        <v>328213.75000000105</v>
      </c>
      <c r="H12" s="229">
        <f>+'2.1 Revenue by service'!H22</f>
        <v>70000</v>
      </c>
      <c r="I12" s="213">
        <f>+'2.1 Revenue by service'!I22</f>
        <v>398213.75000000105</v>
      </c>
    </row>
    <row r="13" spans="2:9" ht="12.75">
      <c r="B13" s="61"/>
      <c r="C13" s="59" t="s">
        <v>53</v>
      </c>
      <c r="D13" s="220">
        <f aca="true" t="shared" si="0" ref="D13:I13">SUM(D11:D12)</f>
        <v>30980998.78</v>
      </c>
      <c r="E13" s="220">
        <f t="shared" si="0"/>
        <v>0</v>
      </c>
      <c r="F13" s="220">
        <f t="shared" si="0"/>
        <v>30980998.78</v>
      </c>
      <c r="G13" s="213">
        <f t="shared" si="0"/>
        <v>30853804.82</v>
      </c>
      <c r="H13" s="213">
        <f t="shared" si="0"/>
        <v>70000</v>
      </c>
      <c r="I13" s="213">
        <f t="shared" si="0"/>
        <v>30923804.82</v>
      </c>
    </row>
    <row r="14" spans="2:9" ht="12.75">
      <c r="B14" s="54"/>
      <c r="C14" s="113" t="s">
        <v>59</v>
      </c>
      <c r="D14" s="149"/>
      <c r="E14" s="149"/>
      <c r="F14" s="149"/>
      <c r="G14" s="149"/>
      <c r="H14" s="149"/>
      <c r="I14" s="149"/>
    </row>
    <row r="15" spans="2:9" ht="12.75">
      <c r="B15" s="121" t="s">
        <v>331</v>
      </c>
      <c r="C15" s="57" t="s">
        <v>23</v>
      </c>
      <c r="D15" s="123">
        <f>'2.3 Indirect revenue'!G36</f>
        <v>0</v>
      </c>
      <c r="E15" s="123">
        <f>'2.3 Indirect revenue'!H36</f>
        <v>0</v>
      </c>
      <c r="F15" s="220">
        <f>SUM(D15:E15)</f>
        <v>0</v>
      </c>
      <c r="G15" s="121"/>
      <c r="H15" s="121"/>
      <c r="I15" s="123">
        <f>SUM(G15:H15)</f>
        <v>0</v>
      </c>
    </row>
    <row r="16" spans="2:9" ht="12.75">
      <c r="B16" s="61"/>
      <c r="C16" s="59" t="s">
        <v>55</v>
      </c>
      <c r="D16" s="122">
        <f aca="true" t="shared" si="1" ref="D16:I16">SUM(D15:D15)</f>
        <v>0</v>
      </c>
      <c r="E16" s="122">
        <f t="shared" si="1"/>
        <v>0</v>
      </c>
      <c r="F16" s="220">
        <f t="shared" si="1"/>
        <v>0</v>
      </c>
      <c r="G16" s="122">
        <f t="shared" si="1"/>
        <v>0</v>
      </c>
      <c r="H16" s="122">
        <f t="shared" si="1"/>
        <v>0</v>
      </c>
      <c r="I16" s="122">
        <f t="shared" si="1"/>
        <v>0</v>
      </c>
    </row>
    <row r="17" spans="2:9" ht="12.75">
      <c r="B17" s="61"/>
      <c r="C17" s="59" t="s">
        <v>24</v>
      </c>
      <c r="D17" s="220">
        <f aca="true" t="shared" si="2" ref="D17:I17">D13+D16</f>
        <v>30980998.78</v>
      </c>
      <c r="E17" s="220">
        <f t="shared" si="2"/>
        <v>0</v>
      </c>
      <c r="F17" s="220">
        <f t="shared" si="2"/>
        <v>30980998.78</v>
      </c>
      <c r="G17" s="213">
        <f t="shared" si="2"/>
        <v>30853804.82</v>
      </c>
      <c r="H17" s="213">
        <f t="shared" si="2"/>
        <v>70000</v>
      </c>
      <c r="I17" s="213">
        <f t="shared" si="2"/>
        <v>30923804.82</v>
      </c>
    </row>
    <row r="18" spans="2:9" ht="12.75">
      <c r="B18" s="61"/>
      <c r="C18" s="114" t="s">
        <v>66</v>
      </c>
      <c r="D18" s="149"/>
      <c r="E18" s="149"/>
      <c r="F18" s="149"/>
      <c r="G18" s="149"/>
      <c r="H18" s="149"/>
      <c r="I18" s="149"/>
    </row>
    <row r="19" spans="2:9" ht="12.75">
      <c r="B19" s="121" t="s">
        <v>332</v>
      </c>
      <c r="C19" s="58" t="s">
        <v>154</v>
      </c>
      <c r="D19" s="228">
        <v>0</v>
      </c>
      <c r="E19" s="228">
        <v>-887582.7100000001</v>
      </c>
      <c r="F19" s="220">
        <f aca="true" t="shared" si="3" ref="F19:F26">SUM(D19:E19)</f>
        <v>-887582.7100000001</v>
      </c>
      <c r="G19" s="228">
        <v>0</v>
      </c>
      <c r="H19" s="228">
        <v>-558380.3400000001</v>
      </c>
      <c r="I19" s="220">
        <f aca="true" t="shared" si="4" ref="I19:I24">SUM(G19:H19)</f>
        <v>-558380.3400000001</v>
      </c>
    </row>
    <row r="20" spans="2:9" ht="12.75">
      <c r="B20" s="121" t="s">
        <v>332</v>
      </c>
      <c r="C20" s="58" t="s">
        <v>155</v>
      </c>
      <c r="D20" s="228">
        <v>0</v>
      </c>
      <c r="E20" s="228">
        <v>-2231824.0799999996</v>
      </c>
      <c r="F20" s="220">
        <f t="shared" si="3"/>
        <v>-2231824.0799999996</v>
      </c>
      <c r="G20" s="228">
        <v>0</v>
      </c>
      <c r="H20" s="228">
        <v>-2426649.5200000005</v>
      </c>
      <c r="I20" s="220">
        <f t="shared" si="4"/>
        <v>-2426649.5200000005</v>
      </c>
    </row>
    <row r="21" spans="2:9" ht="12.75">
      <c r="B21" s="121" t="s">
        <v>333</v>
      </c>
      <c r="C21" s="58" t="s">
        <v>25</v>
      </c>
      <c r="D21" s="228">
        <v>-8970749.889999999</v>
      </c>
      <c r="E21" s="228">
        <v>0</v>
      </c>
      <c r="F21" s="220">
        <f t="shared" si="3"/>
        <v>-8970749.889999999</v>
      </c>
      <c r="G21" s="228">
        <v>-8408124.678875</v>
      </c>
      <c r="H21" s="228">
        <v>0</v>
      </c>
      <c r="I21" s="220">
        <f t="shared" si="4"/>
        <v>-8408124.678875</v>
      </c>
    </row>
    <row r="22" spans="2:9" ht="12.75">
      <c r="B22" s="121" t="s">
        <v>332</v>
      </c>
      <c r="C22" s="58" t="s">
        <v>56</v>
      </c>
      <c r="D22" s="228">
        <v>0</v>
      </c>
      <c r="E22" s="228">
        <v>0</v>
      </c>
      <c r="F22" s="220">
        <f t="shared" si="3"/>
        <v>0</v>
      </c>
      <c r="G22" s="228">
        <v>0</v>
      </c>
      <c r="H22" s="228">
        <v>0</v>
      </c>
      <c r="I22" s="220">
        <f t="shared" si="4"/>
        <v>0</v>
      </c>
    </row>
    <row r="23" spans="2:9" ht="12.75">
      <c r="B23" s="121" t="s">
        <v>332</v>
      </c>
      <c r="C23" s="58" t="s">
        <v>57</v>
      </c>
      <c r="D23" s="228">
        <v>0</v>
      </c>
      <c r="E23" s="228">
        <v>0</v>
      </c>
      <c r="F23" s="220">
        <f t="shared" si="3"/>
        <v>0</v>
      </c>
      <c r="G23" s="228">
        <v>0</v>
      </c>
      <c r="H23" s="228">
        <v>0</v>
      </c>
      <c r="I23" s="220">
        <f t="shared" si="4"/>
        <v>0</v>
      </c>
    </row>
    <row r="24" spans="2:9" ht="12.75">
      <c r="B24" s="121" t="s">
        <v>332</v>
      </c>
      <c r="C24" s="58" t="s">
        <v>58</v>
      </c>
      <c r="D24" s="228">
        <v>0</v>
      </c>
      <c r="E24" s="228">
        <v>0</v>
      </c>
      <c r="F24" s="220">
        <f t="shared" si="3"/>
        <v>0</v>
      </c>
      <c r="G24" s="228">
        <v>0</v>
      </c>
      <c r="H24" s="228">
        <v>0</v>
      </c>
      <c r="I24" s="220">
        <f t="shared" si="4"/>
        <v>0</v>
      </c>
    </row>
    <row r="25" spans="2:9" ht="12.75">
      <c r="B25" s="121" t="s">
        <v>332</v>
      </c>
      <c r="C25" s="58" t="s">
        <v>72</v>
      </c>
      <c r="D25" s="228">
        <v>0</v>
      </c>
      <c r="E25" s="228">
        <v>-244258.4785841137</v>
      </c>
      <c r="F25" s="220">
        <f>SUM(D25:E25)</f>
        <v>-244258.4785841137</v>
      </c>
      <c r="G25" s="228">
        <v>0</v>
      </c>
      <c r="H25" s="228">
        <v>-264003.91104233766</v>
      </c>
      <c r="I25" s="220">
        <f>SUM(G25:H25)</f>
        <v>-264003.91104233766</v>
      </c>
    </row>
    <row r="26" spans="2:9" ht="12.75">
      <c r="B26" s="121" t="s">
        <v>332</v>
      </c>
      <c r="C26" s="60" t="s">
        <v>69</v>
      </c>
      <c r="D26" s="228">
        <v>-635433.9299999999</v>
      </c>
      <c r="E26" s="228">
        <v>-461189.86</v>
      </c>
      <c r="F26" s="220">
        <f t="shared" si="3"/>
        <v>-1096623.79</v>
      </c>
      <c r="G26" s="228">
        <v>0</v>
      </c>
      <c r="H26" s="228">
        <v>-1019777.9000000003</v>
      </c>
      <c r="I26" s="220">
        <f>SUM(G26:H26)</f>
        <v>-1019777.9000000003</v>
      </c>
    </row>
    <row r="27" spans="2:9" ht="12.75">
      <c r="B27" s="61"/>
      <c r="C27" s="59" t="s">
        <v>67</v>
      </c>
      <c r="D27" s="220">
        <f aca="true" t="shared" si="5" ref="D27:I27">SUM(D19:D26)</f>
        <v>-9606183.819999998</v>
      </c>
      <c r="E27" s="220">
        <f t="shared" si="5"/>
        <v>-3824855.128584113</v>
      </c>
      <c r="F27" s="220">
        <f t="shared" si="5"/>
        <v>-13431038.948584113</v>
      </c>
      <c r="G27" s="122">
        <f t="shared" si="5"/>
        <v>-8408124.678875</v>
      </c>
      <c r="H27" s="122">
        <f t="shared" si="5"/>
        <v>-4268811.671042338</v>
      </c>
      <c r="I27" s="220">
        <f t="shared" si="5"/>
        <v>-12676936.349917337</v>
      </c>
    </row>
    <row r="28" spans="2:9" ht="12.75">
      <c r="B28" s="121" t="s">
        <v>332</v>
      </c>
      <c r="C28" s="114" t="s">
        <v>194</v>
      </c>
      <c r="D28" s="149"/>
      <c r="E28" s="149"/>
      <c r="F28" s="149"/>
      <c r="G28" s="149"/>
      <c r="H28" s="149"/>
      <c r="I28" s="149"/>
    </row>
    <row r="29" spans="2:9" ht="12.75">
      <c r="B29" s="121" t="s">
        <v>332</v>
      </c>
      <c r="C29" s="58" t="s">
        <v>60</v>
      </c>
      <c r="D29" s="227">
        <f>SUMIF('2.4 Shared costs'!$C$9:$C$36,'2. Revenues and expenses'!$C29,'2.4 Shared costs'!$H$9:$H$36)</f>
        <v>0</v>
      </c>
      <c r="E29" s="227">
        <f>SUMIF('2.4 Shared costs'!$C$9:$C$36,'2. Revenues and expenses'!$C29,'2.4 Shared costs'!$I$9:$I$36)</f>
        <v>-433382.06</v>
      </c>
      <c r="F29" s="227">
        <f aca="true" t="shared" si="6" ref="F29:F37">SUM(D29:E29)</f>
        <v>-433382.06</v>
      </c>
      <c r="G29" s="228">
        <v>0</v>
      </c>
      <c r="H29" s="228">
        <v>-552105.04</v>
      </c>
      <c r="I29" s="227">
        <f aca="true" t="shared" si="7" ref="I29:I37">SUM(G29:H29)</f>
        <v>-552105.04</v>
      </c>
    </row>
    <row r="30" spans="2:9" ht="12.75">
      <c r="B30" s="121" t="s">
        <v>332</v>
      </c>
      <c r="C30" s="58" t="s">
        <v>70</v>
      </c>
      <c r="D30" s="227">
        <f>SUMIF('2.4 Shared costs'!$C$9:$C$36,'2. Revenues and expenses'!$C30,'2.4 Shared costs'!$H$9:$H$36)</f>
        <v>0</v>
      </c>
      <c r="E30" s="227">
        <f>SUMIF('2.4 Shared costs'!$C$9:$C$36,'2. Revenues and expenses'!$C30,'2.4 Shared costs'!$I$9:$I$36)</f>
        <v>-348920.75858410227</v>
      </c>
      <c r="F30" s="227">
        <f t="shared" si="6"/>
        <v>-348920.75858410227</v>
      </c>
      <c r="G30" s="228">
        <v>0</v>
      </c>
      <c r="H30" s="228">
        <v>-228807.4736576871</v>
      </c>
      <c r="I30" s="227">
        <f t="shared" si="7"/>
        <v>-228807.4736576871</v>
      </c>
    </row>
    <row r="31" spans="2:9" ht="12.75">
      <c r="B31" s="121" t="s">
        <v>332</v>
      </c>
      <c r="C31" s="57" t="s">
        <v>61</v>
      </c>
      <c r="D31" s="227">
        <f>SUMIF('2.4 Shared costs'!$C$9:$C$36,'2. Revenues and expenses'!$C31,'2.4 Shared costs'!$H$9:$H$36)</f>
        <v>0</v>
      </c>
      <c r="E31" s="227">
        <f>SUMIF('2.4 Shared costs'!$C$9:$C$36,'2. Revenues and expenses'!$C31,'2.4 Shared costs'!$I$9:$I$36)</f>
        <v>-52006.63999999999</v>
      </c>
      <c r="F31" s="227">
        <f t="shared" si="6"/>
        <v>-52006.63999999999</v>
      </c>
      <c r="G31" s="228">
        <v>0</v>
      </c>
      <c r="H31" s="228">
        <v>-25384.199999999997</v>
      </c>
      <c r="I31" s="227">
        <f t="shared" si="7"/>
        <v>-25384.199999999997</v>
      </c>
    </row>
    <row r="32" spans="2:9" ht="12.75">
      <c r="B32" s="121" t="s">
        <v>333</v>
      </c>
      <c r="C32" s="60" t="s">
        <v>62</v>
      </c>
      <c r="D32" s="227">
        <f>SUMIF('2.4 Shared costs'!$C$9:$C$36,'2. Revenues and expenses'!$C32,'2.4 Shared costs'!$H$9:$H$36)</f>
        <v>-16222.439999999999</v>
      </c>
      <c r="E32" s="227">
        <f>SUMIF('2.4 Shared costs'!$C$9:$C$36,'2. Revenues and expenses'!$C32,'2.4 Shared costs'!$I$9:$I$36)</f>
        <v>0</v>
      </c>
      <c r="F32" s="227">
        <f t="shared" si="6"/>
        <v>-16222.439999999999</v>
      </c>
      <c r="G32" s="228">
        <v>0</v>
      </c>
      <c r="H32" s="228">
        <v>0</v>
      </c>
      <c r="I32" s="227">
        <f t="shared" si="7"/>
        <v>0</v>
      </c>
    </row>
    <row r="33" spans="2:9" ht="12.75">
      <c r="B33" s="121" t="s">
        <v>332</v>
      </c>
      <c r="C33" s="60" t="s">
        <v>71</v>
      </c>
      <c r="D33" s="227">
        <f>SUMIF('2.4 Shared costs'!$C$9:$C$36,'2. Revenues and expenses'!$C33,'2.4 Shared costs'!$H$9:$H$36)</f>
        <v>0</v>
      </c>
      <c r="E33" s="227">
        <f>SUMIF('2.4 Shared costs'!$C$9:$C$36,'2. Revenues and expenses'!$C33,'2.4 Shared costs'!$I$9:$I$36)</f>
        <v>-47021.572831784084</v>
      </c>
      <c r="F33" s="227">
        <f t="shared" si="6"/>
        <v>-47021.572831784084</v>
      </c>
      <c r="G33" s="228">
        <v>0</v>
      </c>
      <c r="H33" s="228">
        <v>-10105.745299975202</v>
      </c>
      <c r="I33" s="227">
        <f t="shared" si="7"/>
        <v>-10105.745299975202</v>
      </c>
    </row>
    <row r="34" spans="2:9" ht="12.75">
      <c r="B34" s="121" t="s">
        <v>332</v>
      </c>
      <c r="C34" s="57" t="s">
        <v>156</v>
      </c>
      <c r="D34" s="227">
        <f>SUMIF('2.4 Shared costs'!$C$9:$C$36,'2. Revenues and expenses'!$C34,'2.4 Shared costs'!$H$9:$H$36)</f>
        <v>0</v>
      </c>
      <c r="E34" s="227">
        <f>SUMIF('2.4 Shared costs'!$C$9:$C$36,'2. Revenues and expenses'!$C34,'2.4 Shared costs'!$I$9:$I$36)</f>
        <v>0</v>
      </c>
      <c r="F34" s="227">
        <f t="shared" si="6"/>
        <v>0</v>
      </c>
      <c r="G34" s="228">
        <v>0</v>
      </c>
      <c r="H34" s="228">
        <v>0</v>
      </c>
      <c r="I34" s="227">
        <f t="shared" si="7"/>
        <v>0</v>
      </c>
    </row>
    <row r="35" spans="2:9" ht="12.75">
      <c r="B35" s="121" t="s">
        <v>332</v>
      </c>
      <c r="C35" s="57" t="s">
        <v>63</v>
      </c>
      <c r="D35" s="227">
        <f>SUMIF('2.4 Shared costs'!$C$9:$C$36,'2. Revenues and expenses'!$C35,'2.4 Shared costs'!$H$9:$H$36)</f>
        <v>0</v>
      </c>
      <c r="E35" s="227">
        <f>SUMIF('2.4 Shared costs'!$C$9:$C$36,'2. Revenues and expenses'!$C35,'2.4 Shared costs'!$I$9:$I$36)</f>
        <v>0</v>
      </c>
      <c r="F35" s="227">
        <f t="shared" si="6"/>
        <v>0</v>
      </c>
      <c r="G35" s="228">
        <v>0</v>
      </c>
      <c r="H35" s="228">
        <v>0</v>
      </c>
      <c r="I35" s="227">
        <f t="shared" si="7"/>
        <v>0</v>
      </c>
    </row>
    <row r="36" spans="2:9" ht="12.75">
      <c r="B36" s="121" t="s">
        <v>332</v>
      </c>
      <c r="C36" s="57" t="s">
        <v>1</v>
      </c>
      <c r="D36" s="227">
        <f>SUMIF('2.4 Shared costs'!$C$9:$C$36,'2. Revenues and expenses'!$C36,'2.4 Shared costs'!$H$9:$H$36)</f>
        <v>0</v>
      </c>
      <c r="E36" s="227">
        <f>SUMIF('2.4 Shared costs'!$C$9:$C$36,'2. Revenues and expenses'!$C36,'2.4 Shared costs'!$I$9:$I$36)</f>
        <v>0</v>
      </c>
      <c r="F36" s="227">
        <f t="shared" si="6"/>
        <v>0</v>
      </c>
      <c r="G36" s="228">
        <v>0</v>
      </c>
      <c r="H36" s="228">
        <v>0</v>
      </c>
      <c r="I36" s="227">
        <f t="shared" si="7"/>
        <v>0</v>
      </c>
    </row>
    <row r="37" spans="2:9" ht="12.75">
      <c r="B37" s="121" t="s">
        <v>332</v>
      </c>
      <c r="C37" s="60" t="s">
        <v>216</v>
      </c>
      <c r="D37" s="227">
        <f>SUMIF('2.4 Shared costs'!$C$9:$C$36,'2. Revenues and expenses'!$C37,'2.4 Shared costs'!$H$9:$H$36)</f>
        <v>0</v>
      </c>
      <c r="E37" s="227">
        <f>SUMIF('2.4 Shared costs'!$C$9:$C$36,'2. Revenues and expenses'!$C37,'2.4 Shared costs'!$I$9:$I$36)</f>
        <v>0</v>
      </c>
      <c r="F37" s="227">
        <f t="shared" si="6"/>
        <v>0</v>
      </c>
      <c r="G37" s="228">
        <v>0</v>
      </c>
      <c r="H37" s="228">
        <v>0</v>
      </c>
      <c r="I37" s="227">
        <f t="shared" si="7"/>
        <v>0</v>
      </c>
    </row>
    <row r="38" spans="2:9" ht="12.75">
      <c r="B38" s="61"/>
      <c r="C38" s="59" t="s">
        <v>217</v>
      </c>
      <c r="D38" s="220">
        <f aca="true" t="shared" si="8" ref="D38:I38">SUM(D29:D37)</f>
        <v>-16222.439999999999</v>
      </c>
      <c r="E38" s="220">
        <f t="shared" si="8"/>
        <v>-881331.0314158862</v>
      </c>
      <c r="F38" s="220">
        <f t="shared" si="8"/>
        <v>-897553.4714158862</v>
      </c>
      <c r="G38" s="236">
        <f t="shared" si="8"/>
        <v>0</v>
      </c>
      <c r="H38" s="236">
        <f t="shared" si="8"/>
        <v>-816402.4589576622</v>
      </c>
      <c r="I38" s="220">
        <f t="shared" si="8"/>
        <v>-816402.4589576622</v>
      </c>
    </row>
    <row r="39" spans="2:9" ht="12.75">
      <c r="B39" s="61"/>
      <c r="C39" s="59" t="s">
        <v>68</v>
      </c>
      <c r="D39" s="220">
        <f aca="true" t="shared" si="9" ref="D39:I39">D27+D38</f>
        <v>-9622406.259999998</v>
      </c>
      <c r="E39" s="220">
        <f t="shared" si="9"/>
        <v>-4706186.159999999</v>
      </c>
      <c r="F39" s="220">
        <f t="shared" si="9"/>
        <v>-14328592.42</v>
      </c>
      <c r="G39" s="236">
        <f t="shared" si="9"/>
        <v>-8408124.678875</v>
      </c>
      <c r="H39" s="236">
        <f t="shared" si="9"/>
        <v>-5085214.13</v>
      </c>
      <c r="I39" s="220">
        <f t="shared" si="9"/>
        <v>-13493338.808875</v>
      </c>
    </row>
    <row r="40" spans="2:9" ht="12.75">
      <c r="B40" s="121" t="s">
        <v>332</v>
      </c>
      <c r="C40" s="59" t="s">
        <v>115</v>
      </c>
      <c r="D40" s="220">
        <f aca="true" t="shared" si="10" ref="D40:I40">D17+D39</f>
        <v>21358592.520000003</v>
      </c>
      <c r="E40" s="220">
        <f t="shared" si="10"/>
        <v>-4706186.159999999</v>
      </c>
      <c r="F40" s="220">
        <f t="shared" si="10"/>
        <v>16652406.360000001</v>
      </c>
      <c r="G40" s="236">
        <f t="shared" si="10"/>
        <v>22445680.141125</v>
      </c>
      <c r="H40" s="236">
        <f t="shared" si="10"/>
        <v>-5015214.13</v>
      </c>
      <c r="I40" s="220">
        <f t="shared" si="10"/>
        <v>17430466.011125</v>
      </c>
    </row>
  </sheetData>
  <sheetProtection/>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24"/>
  <sheetViews>
    <sheetView zoomScalePageLayoutView="0" workbookViewId="0" topLeftCell="A1">
      <selection activeCell="B1" sqref="B1:C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287" t="s">
        <v>344</v>
      </c>
      <c r="C1" s="287"/>
      <c r="D1" s="42"/>
      <c r="E1" s="42"/>
      <c r="F1" s="42"/>
      <c r="G1" s="42"/>
      <c r="H1" s="42"/>
      <c r="I1" s="42"/>
    </row>
    <row r="2" spans="2:9" ht="16.5" customHeight="1">
      <c r="B2" s="167" t="str">
        <f>Tradingname</f>
        <v>Darling Downs Pipeline</v>
      </c>
      <c r="C2" s="168"/>
      <c r="I2" s="125"/>
    </row>
    <row r="3" spans="2:3" ht="15">
      <c r="B3" s="169" t="s">
        <v>219</v>
      </c>
      <c r="C3" s="170">
        <f>Yearending</f>
        <v>43830</v>
      </c>
    </row>
    <row r="4" spans="2:7" ht="12.75" customHeight="1">
      <c r="B4" s="41"/>
      <c r="D4" s="116"/>
      <c r="G4" s="116"/>
    </row>
    <row r="5" spans="2:4" ht="15.75">
      <c r="B5" s="282" t="s">
        <v>224</v>
      </c>
      <c r="C5" s="282"/>
      <c r="D5" s="282"/>
    </row>
    <row r="6" spans="2:9" ht="12.75">
      <c r="B6" s="45"/>
      <c r="C6" s="46"/>
      <c r="D6" s="47"/>
      <c r="E6" s="47"/>
      <c r="F6" s="47"/>
      <c r="G6" s="47"/>
      <c r="H6" s="47"/>
      <c r="I6" s="47"/>
    </row>
    <row r="7" spans="2:9" ht="21" customHeight="1">
      <c r="B7" s="52"/>
      <c r="C7" s="52"/>
      <c r="D7" s="283" t="s">
        <v>270</v>
      </c>
      <c r="E7" s="284"/>
      <c r="F7" s="285"/>
      <c r="G7" s="283" t="s">
        <v>271</v>
      </c>
      <c r="H7" s="284"/>
      <c r="I7" s="285"/>
    </row>
    <row r="8" spans="2:9" ht="51" customHeight="1">
      <c r="B8" s="51" t="s">
        <v>262</v>
      </c>
      <c r="C8" s="52" t="s">
        <v>21</v>
      </c>
      <c r="D8" s="53" t="s">
        <v>64</v>
      </c>
      <c r="E8" s="53" t="s">
        <v>65</v>
      </c>
      <c r="F8" s="53" t="s">
        <v>27</v>
      </c>
      <c r="G8" s="53" t="s">
        <v>64</v>
      </c>
      <c r="H8" s="53" t="s">
        <v>65</v>
      </c>
      <c r="I8" s="53" t="s">
        <v>27</v>
      </c>
    </row>
    <row r="9" spans="2:9" ht="15.75" customHeight="1">
      <c r="B9" s="51"/>
      <c r="C9" s="52"/>
      <c r="D9" s="55" t="s">
        <v>221</v>
      </c>
      <c r="E9" s="55" t="s">
        <v>221</v>
      </c>
      <c r="F9" s="55" t="s">
        <v>221</v>
      </c>
      <c r="G9" s="55" t="s">
        <v>221</v>
      </c>
      <c r="H9" s="55" t="s">
        <v>221</v>
      </c>
      <c r="I9" s="55" t="s">
        <v>221</v>
      </c>
    </row>
    <row r="10" spans="2:9" ht="12.75">
      <c r="B10" s="54"/>
      <c r="C10" s="113" t="s">
        <v>50</v>
      </c>
      <c r="D10" s="55"/>
      <c r="E10" s="55"/>
      <c r="F10" s="55"/>
      <c r="G10" s="55"/>
      <c r="H10" s="55"/>
      <c r="I10" s="55"/>
    </row>
    <row r="11" spans="2:9" ht="12.75">
      <c r="B11" s="121" t="s">
        <v>334</v>
      </c>
      <c r="C11" s="57" t="s">
        <v>212</v>
      </c>
      <c r="D11" s="229">
        <v>28739409.41</v>
      </c>
      <c r="E11" s="229">
        <v>0</v>
      </c>
      <c r="F11" s="212">
        <f aca="true" t="shared" si="0" ref="F11:F19">SUM(D11:E11)</f>
        <v>28739409.41</v>
      </c>
      <c r="G11" s="229">
        <v>28490057.23</v>
      </c>
      <c r="H11" s="229">
        <v>0</v>
      </c>
      <c r="I11" s="212">
        <f aca="true" t="shared" si="1" ref="I11:I19">SUM(G11:H11)</f>
        <v>28490057.23</v>
      </c>
    </row>
    <row r="12" spans="2:9" ht="12.75">
      <c r="B12" s="121" t="s">
        <v>334</v>
      </c>
      <c r="C12" s="57" t="s">
        <v>193</v>
      </c>
      <c r="D12" s="229">
        <v>1760888.6300000001</v>
      </c>
      <c r="E12" s="229">
        <v>0</v>
      </c>
      <c r="F12" s="212">
        <f t="shared" si="0"/>
        <v>1760888.6300000001</v>
      </c>
      <c r="G12" s="229">
        <v>2035533.84</v>
      </c>
      <c r="H12" s="229">
        <v>0</v>
      </c>
      <c r="I12" s="212">
        <f t="shared" si="1"/>
        <v>2035533.84</v>
      </c>
    </row>
    <row r="13" spans="2:9" ht="12.75">
      <c r="B13" s="121" t="s">
        <v>334</v>
      </c>
      <c r="C13" s="57" t="s">
        <v>93</v>
      </c>
      <c r="D13" s="229">
        <v>0</v>
      </c>
      <c r="E13" s="229">
        <v>0</v>
      </c>
      <c r="F13" s="212">
        <f t="shared" si="0"/>
        <v>0</v>
      </c>
      <c r="G13" s="229">
        <v>0</v>
      </c>
      <c r="H13" s="229">
        <v>0</v>
      </c>
      <c r="I13" s="212">
        <f t="shared" si="1"/>
        <v>0</v>
      </c>
    </row>
    <row r="14" spans="2:9" ht="12.75">
      <c r="B14" s="121" t="s">
        <v>334</v>
      </c>
      <c r="C14" s="57" t="s">
        <v>275</v>
      </c>
      <c r="D14" s="229">
        <v>0</v>
      </c>
      <c r="E14" s="229">
        <v>0</v>
      </c>
      <c r="F14" s="212">
        <f t="shared" si="0"/>
        <v>0</v>
      </c>
      <c r="G14" s="229">
        <v>0</v>
      </c>
      <c r="H14" s="229">
        <v>0</v>
      </c>
      <c r="I14" s="212">
        <f t="shared" si="1"/>
        <v>0</v>
      </c>
    </row>
    <row r="15" spans="2:9" ht="25.5">
      <c r="B15" s="121" t="s">
        <v>334</v>
      </c>
      <c r="C15" s="146" t="s">
        <v>276</v>
      </c>
      <c r="D15" s="229">
        <v>0</v>
      </c>
      <c r="E15" s="229">
        <v>0</v>
      </c>
      <c r="F15" s="212">
        <f t="shared" si="0"/>
        <v>0</v>
      </c>
      <c r="G15" s="229">
        <v>0</v>
      </c>
      <c r="H15" s="229">
        <v>0</v>
      </c>
      <c r="I15" s="212">
        <f t="shared" si="1"/>
        <v>0</v>
      </c>
    </row>
    <row r="16" spans="2:9" ht="12.75">
      <c r="B16" s="121" t="s">
        <v>334</v>
      </c>
      <c r="C16" s="57" t="s">
        <v>213</v>
      </c>
      <c r="D16" s="229">
        <v>0</v>
      </c>
      <c r="E16" s="229">
        <v>0</v>
      </c>
      <c r="F16" s="212">
        <f t="shared" si="0"/>
        <v>0</v>
      </c>
      <c r="G16" s="229">
        <v>0</v>
      </c>
      <c r="H16" s="229">
        <v>0</v>
      </c>
      <c r="I16" s="212">
        <f t="shared" si="1"/>
        <v>0</v>
      </c>
    </row>
    <row r="17" spans="2:9" ht="12.75">
      <c r="B17" s="121" t="s">
        <v>334</v>
      </c>
      <c r="C17" s="57" t="s">
        <v>94</v>
      </c>
      <c r="D17" s="229">
        <v>95646.95555555556</v>
      </c>
      <c r="E17" s="229">
        <v>0</v>
      </c>
      <c r="F17" s="212">
        <f t="shared" si="0"/>
        <v>95646.95555555556</v>
      </c>
      <c r="G17" s="229">
        <v>0</v>
      </c>
      <c r="H17" s="229">
        <v>0</v>
      </c>
      <c r="I17" s="212">
        <f t="shared" si="1"/>
        <v>0</v>
      </c>
    </row>
    <row r="18" spans="2:9" ht="12.75">
      <c r="B18" s="121" t="s">
        <v>334</v>
      </c>
      <c r="C18" s="57" t="s">
        <v>95</v>
      </c>
      <c r="D18" s="229">
        <v>0</v>
      </c>
      <c r="E18" s="229">
        <v>0</v>
      </c>
      <c r="F18" s="212">
        <f t="shared" si="0"/>
        <v>0</v>
      </c>
      <c r="G18" s="229">
        <v>0</v>
      </c>
      <c r="H18" s="229">
        <v>0</v>
      </c>
      <c r="I18" s="212">
        <f t="shared" si="1"/>
        <v>0</v>
      </c>
    </row>
    <row r="19" spans="2:9" ht="12.75">
      <c r="B19" s="121" t="s">
        <v>334</v>
      </c>
      <c r="C19" s="57" t="s">
        <v>51</v>
      </c>
      <c r="D19" s="229">
        <v>0</v>
      </c>
      <c r="E19" s="229">
        <v>0</v>
      </c>
      <c r="F19" s="212">
        <f t="shared" si="0"/>
        <v>0</v>
      </c>
      <c r="G19" s="229">
        <v>0</v>
      </c>
      <c r="H19" s="229">
        <v>0</v>
      </c>
      <c r="I19" s="212">
        <f t="shared" si="1"/>
        <v>0</v>
      </c>
    </row>
    <row r="20" spans="2:9" ht="12.75">
      <c r="B20" s="121" t="s">
        <v>335</v>
      </c>
      <c r="C20" s="58" t="s">
        <v>52</v>
      </c>
      <c r="D20" s="123">
        <f>'2.2 Revenue contributions '!C15</f>
        <v>0</v>
      </c>
      <c r="E20" s="123">
        <f>'2.2 Revenue contributions '!D15</f>
        <v>0</v>
      </c>
      <c r="F20" s="212">
        <f>'2.2 Revenue contributions '!E15</f>
        <v>0</v>
      </c>
      <c r="G20" s="229">
        <v>0</v>
      </c>
      <c r="H20" s="229">
        <v>0</v>
      </c>
      <c r="I20" s="212">
        <f>SUM(G20:H20)</f>
        <v>0</v>
      </c>
    </row>
    <row r="21" spans="2:9" ht="12.75">
      <c r="B21" s="121" t="s">
        <v>336</v>
      </c>
      <c r="C21" s="57" t="s">
        <v>22</v>
      </c>
      <c r="D21" s="229">
        <v>0</v>
      </c>
      <c r="E21" s="229">
        <v>0</v>
      </c>
      <c r="F21" s="212">
        <f>SUM(D21:E21)</f>
        <v>0</v>
      </c>
      <c r="G21" s="229">
        <v>0</v>
      </c>
      <c r="H21" s="229">
        <v>0</v>
      </c>
      <c r="I21" s="212">
        <f>SUM(G21:H21)</f>
        <v>0</v>
      </c>
    </row>
    <row r="22" spans="2:9" ht="12.75">
      <c r="B22" s="121" t="s">
        <v>337</v>
      </c>
      <c r="C22" s="57" t="s">
        <v>54</v>
      </c>
      <c r="D22" s="229">
        <v>385053.78444444586</v>
      </c>
      <c r="E22" s="229">
        <v>0</v>
      </c>
      <c r="F22" s="212">
        <f>SUM(D22:E22)</f>
        <v>385053.78444444586</v>
      </c>
      <c r="G22" s="229">
        <v>328213.75000000105</v>
      </c>
      <c r="H22" s="229">
        <v>70000</v>
      </c>
      <c r="I22" s="212">
        <f>SUM(G22:H22)</f>
        <v>398213.75000000105</v>
      </c>
    </row>
    <row r="23" spans="2:9" ht="12.75">
      <c r="B23" s="61"/>
      <c r="C23" s="59" t="s">
        <v>53</v>
      </c>
      <c r="D23" s="213">
        <f aca="true" t="shared" si="2" ref="D23:I23">SUM(D11:D22)</f>
        <v>30980998.78</v>
      </c>
      <c r="E23" s="213">
        <f t="shared" si="2"/>
        <v>0</v>
      </c>
      <c r="F23" s="213">
        <f t="shared" si="2"/>
        <v>30980998.78</v>
      </c>
      <c r="G23" s="213">
        <f t="shared" si="2"/>
        <v>30853804.82</v>
      </c>
      <c r="H23" s="213">
        <f t="shared" si="2"/>
        <v>70000</v>
      </c>
      <c r="I23" s="213">
        <f t="shared" si="2"/>
        <v>30923804.82</v>
      </c>
    </row>
    <row r="24" ht="12.75">
      <c r="B24" s="116"/>
    </row>
  </sheetData>
  <sheetProtection/>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7.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B1" sqref="B1"/>
    </sheetView>
  </sheetViews>
  <sheetFormatPr defaultColWidth="9.140625" defaultRowHeight="12.75"/>
  <cols>
    <col min="1" max="1" width="12.00390625" style="43" customWidth="1"/>
    <col min="2" max="2" width="37.57421875" style="43" customWidth="1"/>
    <col min="3" max="3" width="42.8515625" style="43" customWidth="1"/>
    <col min="4" max="5" width="27.28125" style="43" customWidth="1"/>
    <col min="6" max="6" width="5.8515625" style="43" customWidth="1"/>
    <col min="7" max="7" width="6.7109375" style="43" customWidth="1"/>
    <col min="8" max="10" width="19.8515625" style="43" customWidth="1"/>
    <col min="11" max="11" width="18.28125" style="43" customWidth="1"/>
    <col min="12" max="16384" width="9.140625" style="43" customWidth="1"/>
  </cols>
  <sheetData>
    <row r="1" spans="2:10" ht="20.25">
      <c r="B1" s="44" t="s">
        <v>233</v>
      </c>
      <c r="C1" s="42"/>
      <c r="D1" s="42"/>
      <c r="E1" s="42"/>
      <c r="F1" s="42"/>
      <c r="G1" s="42"/>
      <c r="H1" s="42"/>
      <c r="I1" s="42"/>
      <c r="J1" s="42"/>
    </row>
    <row r="2" spans="2:3" ht="15.75" customHeight="1">
      <c r="B2" s="167" t="str">
        <f>Tradingname</f>
        <v>Darling Downs Pipeline</v>
      </c>
      <c r="C2" s="168"/>
    </row>
    <row r="3" spans="2:6" ht="18.75" customHeight="1">
      <c r="B3" s="169" t="s">
        <v>219</v>
      </c>
      <c r="C3" s="170">
        <f>Yearending</f>
        <v>43830</v>
      </c>
      <c r="F3" s="125"/>
    </row>
    <row r="4" ht="20.25">
      <c r="B4" s="41"/>
    </row>
    <row r="5" ht="15.75">
      <c r="B5" s="65" t="s">
        <v>225</v>
      </c>
    </row>
    <row r="6" spans="2:10" ht="12.75">
      <c r="B6" s="45"/>
      <c r="C6" s="48"/>
      <c r="D6" s="48"/>
      <c r="E6" s="48"/>
      <c r="F6" s="48"/>
      <c r="G6" s="49"/>
      <c r="H6" s="66"/>
      <c r="I6" s="50"/>
      <c r="J6" s="50"/>
    </row>
    <row r="7" spans="2:5" ht="39" customHeight="1">
      <c r="B7" s="110" t="s">
        <v>21</v>
      </c>
      <c r="C7" s="53" t="s">
        <v>64</v>
      </c>
      <c r="D7" s="53" t="s">
        <v>65</v>
      </c>
      <c r="E7" s="53" t="s">
        <v>27</v>
      </c>
    </row>
    <row r="8" spans="2:5" ht="13.5" customHeight="1">
      <c r="B8" s="51"/>
      <c r="C8" s="55" t="s">
        <v>221</v>
      </c>
      <c r="D8" s="55" t="s">
        <v>221</v>
      </c>
      <c r="E8" s="55" t="s">
        <v>221</v>
      </c>
    </row>
    <row r="9" spans="2:5" ht="13.5" customHeight="1">
      <c r="B9" s="124"/>
      <c r="C9" s="124"/>
      <c r="D9" s="124"/>
      <c r="E9" s="124"/>
    </row>
    <row r="10" spans="2:5" ht="13.5" customHeight="1">
      <c r="B10" s="124"/>
      <c r="C10" s="124"/>
      <c r="D10" s="124"/>
      <c r="E10" s="124"/>
    </row>
    <row r="11" spans="2:5" ht="13.5" customHeight="1">
      <c r="B11" s="124"/>
      <c r="C11" s="124"/>
      <c r="D11" s="124"/>
      <c r="E11" s="124"/>
    </row>
    <row r="12" spans="2:5" ht="13.5" customHeight="1">
      <c r="B12" s="124"/>
      <c r="C12" s="124"/>
      <c r="D12" s="124"/>
      <c r="E12" s="124"/>
    </row>
    <row r="13" spans="2:5" ht="13.5" customHeight="1">
      <c r="B13" s="124"/>
      <c r="C13" s="124"/>
      <c r="D13" s="124"/>
      <c r="E13" s="124"/>
    </row>
    <row r="14" spans="2:5" ht="13.5" customHeight="1">
      <c r="B14" s="124"/>
      <c r="C14" s="124"/>
      <c r="D14" s="124"/>
      <c r="E14" s="124"/>
    </row>
    <row r="15" spans="2:5" ht="12.75">
      <c r="B15" s="174" t="s">
        <v>27</v>
      </c>
      <c r="C15" s="122">
        <f>SUM(C9:C14)</f>
        <v>0</v>
      </c>
      <c r="D15" s="122">
        <f>SUM(D9:D14)</f>
        <v>0</v>
      </c>
      <c r="E15" s="122">
        <f>SUM(E9:E14)</f>
        <v>0</v>
      </c>
    </row>
    <row r="17" ht="15.75">
      <c r="B17" s="65" t="s">
        <v>226</v>
      </c>
    </row>
    <row r="18" spans="2:6" ht="19.5" customHeight="1">
      <c r="B18" s="45"/>
      <c r="C18" s="48"/>
      <c r="D18" s="48"/>
      <c r="E18" s="48"/>
      <c r="F18" s="48"/>
    </row>
    <row r="19" spans="2:4" ht="24.75" customHeight="1">
      <c r="B19" s="51" t="s">
        <v>158</v>
      </c>
      <c r="C19" s="110" t="s">
        <v>21</v>
      </c>
      <c r="D19" s="53" t="s">
        <v>27</v>
      </c>
    </row>
    <row r="20" spans="2:4" ht="12.75">
      <c r="B20" s="51"/>
      <c r="C20" s="55"/>
      <c r="D20" s="55" t="s">
        <v>221</v>
      </c>
    </row>
    <row r="21" spans="2:4" ht="12.75">
      <c r="B21" s="124"/>
      <c r="C21" s="124"/>
      <c r="D21" s="124"/>
    </row>
    <row r="22" spans="2:4" ht="12.75">
      <c r="B22" s="124"/>
      <c r="C22" s="124"/>
      <c r="D22" s="124"/>
    </row>
    <row r="23" spans="2:4" ht="12.75">
      <c r="B23" s="124"/>
      <c r="C23" s="124"/>
      <c r="D23" s="124"/>
    </row>
    <row r="24" spans="2:4" ht="12.75">
      <c r="B24" s="124"/>
      <c r="C24" s="124"/>
      <c r="D24" s="124"/>
    </row>
    <row r="25" spans="2:4" ht="12.75">
      <c r="B25" s="124"/>
      <c r="C25" s="124"/>
      <c r="D25" s="124"/>
    </row>
    <row r="26" spans="2:4" ht="12.75">
      <c r="B26" s="124"/>
      <c r="C26" s="124"/>
      <c r="D26" s="124"/>
    </row>
    <row r="27" spans="2:4" ht="12.75">
      <c r="B27" s="288" t="s">
        <v>157</v>
      </c>
      <c r="C27" s="289"/>
      <c r="D27" s="122">
        <f>SUM(D21:D26)</f>
        <v>0</v>
      </c>
    </row>
  </sheetData>
  <sheetProtection/>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 name="EpmWorksheetKeyString_GUID" r:id="rId4"/>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B1" sqref="B1:C1"/>
    </sheetView>
  </sheetViews>
  <sheetFormatPr defaultColWidth="9.140625" defaultRowHeight="12.75"/>
  <cols>
    <col min="1" max="1" width="12.421875" style="85" customWidth="1"/>
    <col min="2" max="2" width="18.57421875" style="85" customWidth="1"/>
    <col min="3" max="3" width="42.28125" style="85" customWidth="1"/>
    <col min="4" max="4" width="26.8515625" style="85" customWidth="1"/>
    <col min="5" max="5" width="22.57421875" style="85" customWidth="1"/>
    <col min="6" max="6" width="20.57421875" style="85" customWidth="1"/>
    <col min="7" max="8" width="22.57421875" style="85" customWidth="1"/>
    <col min="9" max="9" width="9.421875" style="85" customWidth="1"/>
    <col min="10" max="10" width="25.140625" style="85" customWidth="1"/>
    <col min="11" max="16384" width="9.140625" style="85" customWidth="1"/>
  </cols>
  <sheetData>
    <row r="1" spans="2:8" ht="20.25">
      <c r="B1" s="290" t="s">
        <v>229</v>
      </c>
      <c r="C1" s="290"/>
      <c r="D1" s="42"/>
      <c r="E1" s="42"/>
      <c r="F1" s="42"/>
      <c r="G1" s="42"/>
      <c r="H1" s="42"/>
    </row>
    <row r="2" spans="2:8" ht="17.25" customHeight="1">
      <c r="B2" s="167" t="str">
        <f>Tradingname</f>
        <v>Darling Downs Pipeline</v>
      </c>
      <c r="C2" s="168"/>
      <c r="D2" s="86"/>
      <c r="E2" s="86"/>
      <c r="G2" s="86"/>
      <c r="H2" s="86"/>
    </row>
    <row r="3" spans="2:3" ht="17.25" customHeight="1">
      <c r="B3" s="169" t="s">
        <v>219</v>
      </c>
      <c r="C3" s="170">
        <f>Yearending</f>
        <v>43830</v>
      </c>
    </row>
    <row r="4" ht="14.25" customHeight="1">
      <c r="B4" s="41"/>
    </row>
    <row r="5" spans="2:8" ht="15.75">
      <c r="B5" s="89" t="s">
        <v>230</v>
      </c>
      <c r="C5" s="87"/>
      <c r="D5" s="87"/>
      <c r="E5" s="87"/>
      <c r="F5" s="88"/>
      <c r="G5" s="87"/>
      <c r="H5" s="87"/>
    </row>
    <row r="6" spans="2:8" ht="15.75">
      <c r="B6" s="89"/>
      <c r="C6" s="87"/>
      <c r="D6" s="87"/>
      <c r="E6" s="87"/>
      <c r="F6" s="88"/>
      <c r="G6" s="87"/>
      <c r="H6" s="87"/>
    </row>
    <row r="7" spans="2:8" ht="40.5" customHeight="1">
      <c r="B7" s="90" t="s">
        <v>262</v>
      </c>
      <c r="C7" s="90" t="s">
        <v>227</v>
      </c>
      <c r="D7" s="177" t="s">
        <v>256</v>
      </c>
      <c r="E7" s="177" t="s">
        <v>258</v>
      </c>
      <c r="F7" s="177" t="s">
        <v>81</v>
      </c>
      <c r="G7" s="177" t="s">
        <v>106</v>
      </c>
      <c r="H7" s="177" t="s">
        <v>107</v>
      </c>
    </row>
    <row r="8" spans="2:8" ht="12.75">
      <c r="B8" s="92"/>
      <c r="C8" s="90" t="s">
        <v>228</v>
      </c>
      <c r="D8" s="178" t="s">
        <v>221</v>
      </c>
      <c r="E8" s="178" t="s">
        <v>221</v>
      </c>
      <c r="F8" s="178"/>
      <c r="G8" s="178" t="s">
        <v>221</v>
      </c>
      <c r="H8" s="178" t="s">
        <v>221</v>
      </c>
    </row>
    <row r="9" spans="2:8" ht="12.75">
      <c r="B9" s="179"/>
      <c r="C9" s="179"/>
      <c r="D9" s="95"/>
      <c r="E9" s="95"/>
      <c r="F9" s="175"/>
      <c r="G9" s="176">
        <f aca="true" t="shared" si="0" ref="G9:G35">D9*F9</f>
        <v>0</v>
      </c>
      <c r="H9" s="176">
        <f>E9*F9</f>
        <v>0</v>
      </c>
    </row>
    <row r="10" spans="2:8" ht="12.75">
      <c r="B10" s="179"/>
      <c r="C10" s="179"/>
      <c r="D10" s="95"/>
      <c r="E10" s="95"/>
      <c r="F10" s="175"/>
      <c r="G10" s="176">
        <f t="shared" si="0"/>
        <v>0</v>
      </c>
      <c r="H10" s="176">
        <f aca="true" t="shared" si="1" ref="H10:H35">E10*F10</f>
        <v>0</v>
      </c>
    </row>
    <row r="11" spans="2:8" ht="12.75">
      <c r="B11" s="179"/>
      <c r="C11" s="179"/>
      <c r="D11" s="95"/>
      <c r="E11" s="95"/>
      <c r="F11" s="175"/>
      <c r="G11" s="176">
        <f t="shared" si="0"/>
        <v>0</v>
      </c>
      <c r="H11" s="176">
        <f t="shared" si="1"/>
        <v>0</v>
      </c>
    </row>
    <row r="12" spans="2:8" ht="12.75">
      <c r="B12" s="179"/>
      <c r="C12" s="179"/>
      <c r="D12" s="95"/>
      <c r="E12" s="95"/>
      <c r="F12" s="175"/>
      <c r="G12" s="176">
        <f t="shared" si="0"/>
        <v>0</v>
      </c>
      <c r="H12" s="176">
        <f t="shared" si="1"/>
        <v>0</v>
      </c>
    </row>
    <row r="13" spans="2:8" ht="12.75">
      <c r="B13" s="179"/>
      <c r="C13" s="179"/>
      <c r="D13" s="95"/>
      <c r="E13" s="95"/>
      <c r="F13" s="175"/>
      <c r="G13" s="176">
        <f t="shared" si="0"/>
        <v>0</v>
      </c>
      <c r="H13" s="176">
        <f t="shared" si="1"/>
        <v>0</v>
      </c>
    </row>
    <row r="14" spans="2:8" ht="12.75">
      <c r="B14" s="179"/>
      <c r="C14" s="179"/>
      <c r="D14" s="95"/>
      <c r="E14" s="95"/>
      <c r="F14" s="175"/>
      <c r="G14" s="176">
        <f t="shared" si="0"/>
        <v>0</v>
      </c>
      <c r="H14" s="176">
        <f t="shared" si="1"/>
        <v>0</v>
      </c>
    </row>
    <row r="15" spans="2:8" ht="12.75">
      <c r="B15" s="179"/>
      <c r="C15" s="179"/>
      <c r="D15" s="95"/>
      <c r="E15" s="95"/>
      <c r="F15" s="175"/>
      <c r="G15" s="176">
        <f t="shared" si="0"/>
        <v>0</v>
      </c>
      <c r="H15" s="176">
        <f t="shared" si="1"/>
        <v>0</v>
      </c>
    </row>
    <row r="16" spans="2:8" ht="12.75">
      <c r="B16" s="179"/>
      <c r="C16" s="179"/>
      <c r="D16" s="95"/>
      <c r="E16" s="95"/>
      <c r="F16" s="175"/>
      <c r="G16" s="176">
        <f t="shared" si="0"/>
        <v>0</v>
      </c>
      <c r="H16" s="176">
        <f t="shared" si="1"/>
        <v>0</v>
      </c>
    </row>
    <row r="17" spans="2:8" ht="12.75">
      <c r="B17" s="179"/>
      <c r="C17" s="179"/>
      <c r="D17" s="95"/>
      <c r="E17" s="95"/>
      <c r="F17" s="175"/>
      <c r="G17" s="176">
        <f t="shared" si="0"/>
        <v>0</v>
      </c>
      <c r="H17" s="176">
        <f t="shared" si="1"/>
        <v>0</v>
      </c>
    </row>
    <row r="18" spans="2:8" ht="12.75">
      <c r="B18" s="179"/>
      <c r="C18" s="179"/>
      <c r="D18" s="95"/>
      <c r="E18" s="95"/>
      <c r="F18" s="175"/>
      <c r="G18" s="176">
        <f t="shared" si="0"/>
        <v>0</v>
      </c>
      <c r="H18" s="176">
        <f t="shared" si="1"/>
        <v>0</v>
      </c>
    </row>
    <row r="19" spans="2:8" ht="12.75">
      <c r="B19" s="179"/>
      <c r="C19" s="179"/>
      <c r="D19" s="95"/>
      <c r="E19" s="95"/>
      <c r="F19" s="175"/>
      <c r="G19" s="176">
        <f t="shared" si="0"/>
        <v>0</v>
      </c>
      <c r="H19" s="176">
        <f t="shared" si="1"/>
        <v>0</v>
      </c>
    </row>
    <row r="20" spans="2:8" ht="12.75">
      <c r="B20" s="179"/>
      <c r="C20" s="179"/>
      <c r="D20" s="95"/>
      <c r="E20" s="95"/>
      <c r="F20" s="175"/>
      <c r="G20" s="176">
        <f t="shared" si="0"/>
        <v>0</v>
      </c>
      <c r="H20" s="176">
        <f t="shared" si="1"/>
        <v>0</v>
      </c>
    </row>
    <row r="21" spans="2:8" ht="12.75">
      <c r="B21" s="179"/>
      <c r="C21" s="179"/>
      <c r="D21" s="95"/>
      <c r="E21" s="95"/>
      <c r="F21" s="175"/>
      <c r="G21" s="176">
        <f t="shared" si="0"/>
        <v>0</v>
      </c>
      <c r="H21" s="176">
        <f t="shared" si="1"/>
        <v>0</v>
      </c>
    </row>
    <row r="22" spans="2:8" ht="12.75">
      <c r="B22" s="179"/>
      <c r="C22" s="179"/>
      <c r="D22" s="95"/>
      <c r="E22" s="95"/>
      <c r="F22" s="175"/>
      <c r="G22" s="176">
        <f t="shared" si="0"/>
        <v>0</v>
      </c>
      <c r="H22" s="176">
        <f t="shared" si="1"/>
        <v>0</v>
      </c>
    </row>
    <row r="23" spans="2:8" ht="12.75">
      <c r="B23" s="179"/>
      <c r="C23" s="179"/>
      <c r="D23" s="95"/>
      <c r="E23" s="95"/>
      <c r="F23" s="175"/>
      <c r="G23" s="176">
        <f t="shared" si="0"/>
        <v>0</v>
      </c>
      <c r="H23" s="176">
        <f t="shared" si="1"/>
        <v>0</v>
      </c>
    </row>
    <row r="24" spans="2:8" ht="12.75">
      <c r="B24" s="179"/>
      <c r="C24" s="179"/>
      <c r="D24" s="95"/>
      <c r="E24" s="95"/>
      <c r="F24" s="175"/>
      <c r="G24" s="176">
        <f t="shared" si="0"/>
        <v>0</v>
      </c>
      <c r="H24" s="176">
        <f t="shared" si="1"/>
        <v>0</v>
      </c>
    </row>
    <row r="25" spans="2:8" ht="12.75">
      <c r="B25" s="179"/>
      <c r="C25" s="179"/>
      <c r="D25" s="95"/>
      <c r="E25" s="95"/>
      <c r="F25" s="175"/>
      <c r="G25" s="176">
        <f t="shared" si="0"/>
        <v>0</v>
      </c>
      <c r="H25" s="176">
        <f t="shared" si="1"/>
        <v>0</v>
      </c>
    </row>
    <row r="26" spans="2:8" ht="12.75">
      <c r="B26" s="179"/>
      <c r="C26" s="179"/>
      <c r="D26" s="95"/>
      <c r="E26" s="95"/>
      <c r="F26" s="175"/>
      <c r="G26" s="176">
        <f t="shared" si="0"/>
        <v>0</v>
      </c>
      <c r="H26" s="176">
        <f t="shared" si="1"/>
        <v>0</v>
      </c>
    </row>
    <row r="27" spans="2:8" ht="12.75">
      <c r="B27" s="179"/>
      <c r="C27" s="179"/>
      <c r="D27" s="95"/>
      <c r="E27" s="95"/>
      <c r="F27" s="175"/>
      <c r="G27" s="176">
        <f t="shared" si="0"/>
        <v>0</v>
      </c>
      <c r="H27" s="176">
        <f t="shared" si="1"/>
        <v>0</v>
      </c>
    </row>
    <row r="28" spans="2:8" ht="12.75">
      <c r="B28" s="179"/>
      <c r="C28" s="179"/>
      <c r="D28" s="95"/>
      <c r="E28" s="95"/>
      <c r="F28" s="175"/>
      <c r="G28" s="176">
        <f t="shared" si="0"/>
        <v>0</v>
      </c>
      <c r="H28" s="176">
        <f t="shared" si="1"/>
        <v>0</v>
      </c>
    </row>
    <row r="29" spans="2:8" ht="12.75">
      <c r="B29" s="179"/>
      <c r="C29" s="179"/>
      <c r="D29" s="95"/>
      <c r="E29" s="95"/>
      <c r="F29" s="175"/>
      <c r="G29" s="176">
        <f t="shared" si="0"/>
        <v>0</v>
      </c>
      <c r="H29" s="176">
        <f t="shared" si="1"/>
        <v>0</v>
      </c>
    </row>
    <row r="30" spans="2:8" ht="12.75">
      <c r="B30" s="179"/>
      <c r="C30" s="179"/>
      <c r="D30" s="95"/>
      <c r="E30" s="95"/>
      <c r="F30" s="175"/>
      <c r="G30" s="176">
        <f t="shared" si="0"/>
        <v>0</v>
      </c>
      <c r="H30" s="176">
        <f t="shared" si="1"/>
        <v>0</v>
      </c>
    </row>
    <row r="31" spans="2:8" ht="12.75">
      <c r="B31" s="179"/>
      <c r="C31" s="179"/>
      <c r="D31" s="95"/>
      <c r="E31" s="95"/>
      <c r="F31" s="175"/>
      <c r="G31" s="176">
        <f t="shared" si="0"/>
        <v>0</v>
      </c>
      <c r="H31" s="176">
        <f t="shared" si="1"/>
        <v>0</v>
      </c>
    </row>
    <row r="32" spans="2:8" ht="12.75">
      <c r="B32" s="179"/>
      <c r="C32" s="179"/>
      <c r="D32" s="95"/>
      <c r="E32" s="95"/>
      <c r="F32" s="175"/>
      <c r="G32" s="176">
        <f t="shared" si="0"/>
        <v>0</v>
      </c>
      <c r="H32" s="176">
        <f t="shared" si="1"/>
        <v>0</v>
      </c>
    </row>
    <row r="33" spans="2:8" ht="12.75">
      <c r="B33" s="179"/>
      <c r="C33" s="179"/>
      <c r="D33" s="95"/>
      <c r="E33" s="95"/>
      <c r="F33" s="175"/>
      <c r="G33" s="176">
        <f t="shared" si="0"/>
        <v>0</v>
      </c>
      <c r="H33" s="176">
        <f t="shared" si="1"/>
        <v>0</v>
      </c>
    </row>
    <row r="34" spans="2:8" ht="12.75">
      <c r="B34" s="179"/>
      <c r="C34" s="179"/>
      <c r="D34" s="95"/>
      <c r="E34" s="95"/>
      <c r="F34" s="175"/>
      <c r="G34" s="176">
        <f t="shared" si="0"/>
        <v>0</v>
      </c>
      <c r="H34" s="176">
        <f t="shared" si="1"/>
        <v>0</v>
      </c>
    </row>
    <row r="35" spans="2:8" ht="12.75">
      <c r="B35" s="179"/>
      <c r="C35" s="179"/>
      <c r="D35" s="95"/>
      <c r="E35" s="95"/>
      <c r="F35" s="175"/>
      <c r="G35" s="176">
        <f t="shared" si="0"/>
        <v>0</v>
      </c>
      <c r="H35" s="176">
        <f t="shared" si="1"/>
        <v>0</v>
      </c>
    </row>
    <row r="36" spans="2:8" ht="12.75">
      <c r="B36" s="107"/>
      <c r="C36" s="174" t="s">
        <v>27</v>
      </c>
      <c r="D36" s="123">
        <f>SUM(D9:D35)</f>
        <v>0</v>
      </c>
      <c r="E36" s="123">
        <f>SUM(E9:E35)</f>
        <v>0</v>
      </c>
      <c r="F36" s="97"/>
      <c r="G36" s="176">
        <f>SUM(G9:G35)</f>
        <v>0</v>
      </c>
      <c r="H36" s="176">
        <f>SUM(H9:H35)</f>
        <v>0</v>
      </c>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selection activeCell="B1" sqref="B1:C1"/>
    </sheetView>
  </sheetViews>
  <sheetFormatPr defaultColWidth="9.140625" defaultRowHeight="12.75"/>
  <cols>
    <col min="1" max="1" width="11.28125" style="85" customWidth="1"/>
    <col min="2" max="2" width="21.00390625" style="85" customWidth="1"/>
    <col min="3" max="3" width="30.00390625" style="85" customWidth="1"/>
    <col min="4" max="4" width="26.7109375" style="85" customWidth="1"/>
    <col min="5" max="5" width="23.57421875" style="85" customWidth="1"/>
    <col min="6" max="6" width="22.57421875" style="85" customWidth="1"/>
    <col min="7" max="7" width="20.57421875" style="85" customWidth="1"/>
    <col min="8" max="9" width="22.57421875" style="85" customWidth="1"/>
    <col min="10" max="10" width="9.421875" style="85" customWidth="1"/>
    <col min="11" max="11" width="25.140625" style="85" customWidth="1"/>
    <col min="12" max="16384" width="9.140625" style="85" customWidth="1"/>
  </cols>
  <sheetData>
    <row r="1" spans="2:9" ht="20.25">
      <c r="B1" s="290" t="s">
        <v>194</v>
      </c>
      <c r="C1" s="290"/>
      <c r="G1" s="42"/>
      <c r="H1" s="42"/>
      <c r="I1" s="42"/>
    </row>
    <row r="2" spans="2:9" ht="16.5" customHeight="1">
      <c r="B2" s="167" t="str">
        <f>Tradingname</f>
        <v>Darling Downs Pipeline</v>
      </c>
      <c r="C2" s="168"/>
      <c r="H2" s="86"/>
      <c r="I2" s="86"/>
    </row>
    <row r="3" spans="2:3" ht="15">
      <c r="B3" s="169" t="s">
        <v>219</v>
      </c>
      <c r="C3" s="170">
        <f>Yearending</f>
        <v>43830</v>
      </c>
    </row>
    <row r="4" spans="2:5" ht="20.25">
      <c r="B4" s="41"/>
      <c r="E4" s="183"/>
    </row>
    <row r="5" spans="2:9" ht="15.75">
      <c r="B5" s="89" t="s">
        <v>231</v>
      </c>
      <c r="C5" s="87"/>
      <c r="D5" s="87"/>
      <c r="E5" s="87"/>
      <c r="F5" s="87"/>
      <c r="G5" s="88"/>
      <c r="H5" s="87"/>
      <c r="I5" s="87"/>
    </row>
    <row r="6" spans="2:9" ht="15.75">
      <c r="B6" s="89"/>
      <c r="C6" s="87"/>
      <c r="D6" s="87"/>
      <c r="E6" s="87"/>
      <c r="F6" s="87"/>
      <c r="G6" s="88"/>
      <c r="H6" s="87"/>
      <c r="I6" s="87"/>
    </row>
    <row r="7" spans="2:9" ht="40.5" customHeight="1">
      <c r="B7" s="90" t="s">
        <v>262</v>
      </c>
      <c r="C7" s="90" t="s">
        <v>21</v>
      </c>
      <c r="D7" s="181" t="s">
        <v>82</v>
      </c>
      <c r="E7" s="177" t="s">
        <v>257</v>
      </c>
      <c r="F7" s="177" t="s">
        <v>259</v>
      </c>
      <c r="G7" s="177" t="s">
        <v>81</v>
      </c>
      <c r="H7" s="177" t="s">
        <v>106</v>
      </c>
      <c r="I7" s="177" t="s">
        <v>107</v>
      </c>
    </row>
    <row r="8" spans="2:9" ht="12.75">
      <c r="B8" s="92"/>
      <c r="C8" s="92" t="s">
        <v>232</v>
      </c>
      <c r="D8" s="115"/>
      <c r="E8" s="178" t="s">
        <v>221</v>
      </c>
      <c r="F8" s="178" t="s">
        <v>221</v>
      </c>
      <c r="G8" s="178"/>
      <c r="H8" s="178" t="s">
        <v>221</v>
      </c>
      <c r="I8" s="178" t="s">
        <v>221</v>
      </c>
    </row>
    <row r="9" spans="2:9" ht="12.75">
      <c r="B9" s="179" t="s">
        <v>338</v>
      </c>
      <c r="C9" s="60" t="s">
        <v>60</v>
      </c>
      <c r="D9" s="179"/>
      <c r="E9" s="180"/>
      <c r="F9" s="221">
        <v>-76526946.99999999</v>
      </c>
      <c r="G9" s="182">
        <v>0.005663130138982286</v>
      </c>
      <c r="H9" s="222">
        <f>E9*G9</f>
        <v>0</v>
      </c>
      <c r="I9" s="222">
        <f>F9*G9</f>
        <v>-433382.06</v>
      </c>
    </row>
    <row r="10" spans="2:9" ht="25.5">
      <c r="B10" s="179" t="s">
        <v>338</v>
      </c>
      <c r="C10" s="60" t="s">
        <v>70</v>
      </c>
      <c r="D10" s="179"/>
      <c r="E10" s="180"/>
      <c r="F10" s="221">
        <v>-16455123.905018019</v>
      </c>
      <c r="G10" s="182">
        <v>0.021204383546312787</v>
      </c>
      <c r="H10" s="222">
        <f aca="true" t="shared" si="0" ref="H10:H35">E10*G10</f>
        <v>0</v>
      </c>
      <c r="I10" s="222">
        <f aca="true" t="shared" si="1" ref="I10:I35">F10*G10</f>
        <v>-348920.75858410227</v>
      </c>
    </row>
    <row r="11" spans="2:9" ht="12.75">
      <c r="B11" s="179" t="s">
        <v>338</v>
      </c>
      <c r="C11" s="197" t="s">
        <v>61</v>
      </c>
      <c r="D11" s="179"/>
      <c r="E11" s="180"/>
      <c r="F11" s="221">
        <v>-13903790.24</v>
      </c>
      <c r="G11" s="182">
        <v>0.0037404649453342148</v>
      </c>
      <c r="H11" s="222">
        <f t="shared" si="0"/>
        <v>0</v>
      </c>
      <c r="I11" s="222">
        <f t="shared" si="1"/>
        <v>-52006.63999999999</v>
      </c>
    </row>
    <row r="12" spans="2:9" ht="12.75">
      <c r="B12" s="179" t="s">
        <v>338</v>
      </c>
      <c r="C12" s="60" t="s">
        <v>62</v>
      </c>
      <c r="D12" s="179"/>
      <c r="E12" s="221">
        <v>-37979494.89999996</v>
      </c>
      <c r="F12" s="221">
        <v>0</v>
      </c>
      <c r="G12" s="182">
        <v>0.0004271368021800631</v>
      </c>
      <c r="H12" s="222">
        <f t="shared" si="0"/>
        <v>-16222.439999999999</v>
      </c>
      <c r="I12" s="222">
        <f t="shared" si="1"/>
        <v>0</v>
      </c>
    </row>
    <row r="13" spans="2:9" ht="12.75">
      <c r="B13" s="179" t="s">
        <v>338</v>
      </c>
      <c r="C13" s="60" t="s">
        <v>71</v>
      </c>
      <c r="D13" s="179"/>
      <c r="E13" s="180"/>
      <c r="F13" s="221">
        <v>-3851062.992920297</v>
      </c>
      <c r="G13" s="182">
        <v>0.012210024327887502</v>
      </c>
      <c r="H13" s="222">
        <f t="shared" si="0"/>
        <v>0</v>
      </c>
      <c r="I13" s="222">
        <f t="shared" si="1"/>
        <v>-47021.572831784084</v>
      </c>
    </row>
    <row r="14" spans="2:9" ht="12.75">
      <c r="B14" s="179" t="s">
        <v>338</v>
      </c>
      <c r="C14" s="197" t="s">
        <v>156</v>
      </c>
      <c r="D14" s="179"/>
      <c r="E14" s="180"/>
      <c r="F14" s="221">
        <v>0</v>
      </c>
      <c r="G14" s="182">
        <v>0</v>
      </c>
      <c r="H14" s="222">
        <f t="shared" si="0"/>
        <v>0</v>
      </c>
      <c r="I14" s="222">
        <f t="shared" si="1"/>
        <v>0</v>
      </c>
    </row>
    <row r="15" spans="2:9" ht="25.5">
      <c r="B15" s="179" t="s">
        <v>338</v>
      </c>
      <c r="C15" s="197" t="s">
        <v>63</v>
      </c>
      <c r="D15" s="179"/>
      <c r="E15" s="180"/>
      <c r="F15" s="221">
        <v>0</v>
      </c>
      <c r="G15" s="182">
        <v>0</v>
      </c>
      <c r="H15" s="222">
        <f t="shared" si="0"/>
        <v>0</v>
      </c>
      <c r="I15" s="222">
        <f t="shared" si="1"/>
        <v>0</v>
      </c>
    </row>
    <row r="16" spans="2:9" ht="25.5">
      <c r="B16" s="179" t="s">
        <v>338</v>
      </c>
      <c r="C16" s="197" t="s">
        <v>1</v>
      </c>
      <c r="D16" s="179"/>
      <c r="E16" s="180"/>
      <c r="F16" s="221">
        <v>0</v>
      </c>
      <c r="G16" s="182">
        <v>0</v>
      </c>
      <c r="H16" s="222">
        <f t="shared" si="0"/>
        <v>0</v>
      </c>
      <c r="I16" s="222">
        <f t="shared" si="1"/>
        <v>0</v>
      </c>
    </row>
    <row r="17" spans="2:9" ht="12.75">
      <c r="B17" s="179" t="s">
        <v>338</v>
      </c>
      <c r="C17" s="60" t="s">
        <v>216</v>
      </c>
      <c r="D17" s="179"/>
      <c r="E17" s="198">
        <f>SUM(E18:E35)</f>
        <v>0</v>
      </c>
      <c r="F17" s="198">
        <f>SUM(F18:F35)</f>
        <v>0</v>
      </c>
      <c r="G17" s="198"/>
      <c r="H17" s="222">
        <f>SUM(H18:H35)</f>
        <v>0</v>
      </c>
      <c r="I17" s="222">
        <f>SUM(I18:I35)</f>
        <v>0</v>
      </c>
    </row>
    <row r="18" spans="2:9" ht="12.75">
      <c r="B18" s="179"/>
      <c r="C18" s="179" t="s">
        <v>272</v>
      </c>
      <c r="D18" s="179"/>
      <c r="E18" s="180"/>
      <c r="F18" s="180"/>
      <c r="G18" s="182"/>
      <c r="H18" s="222">
        <f t="shared" si="0"/>
        <v>0</v>
      </c>
      <c r="I18" s="222">
        <f t="shared" si="1"/>
        <v>0</v>
      </c>
    </row>
    <row r="19" spans="2:9" ht="12.75">
      <c r="B19" s="179"/>
      <c r="C19" s="179"/>
      <c r="D19" s="179"/>
      <c r="E19" s="180"/>
      <c r="F19" s="180"/>
      <c r="G19" s="182"/>
      <c r="H19" s="222">
        <f t="shared" si="0"/>
        <v>0</v>
      </c>
      <c r="I19" s="222">
        <f t="shared" si="1"/>
        <v>0</v>
      </c>
    </row>
    <row r="20" spans="2:9" ht="12.75">
      <c r="B20" s="179"/>
      <c r="C20" s="179"/>
      <c r="D20" s="179"/>
      <c r="E20" s="180"/>
      <c r="F20" s="180"/>
      <c r="G20" s="182"/>
      <c r="H20" s="222">
        <f t="shared" si="0"/>
        <v>0</v>
      </c>
      <c r="I20" s="222">
        <f t="shared" si="1"/>
        <v>0</v>
      </c>
    </row>
    <row r="21" spans="2:9" ht="12.75">
      <c r="B21" s="179"/>
      <c r="C21" s="179"/>
      <c r="D21" s="179"/>
      <c r="E21" s="180"/>
      <c r="F21" s="180"/>
      <c r="G21" s="182"/>
      <c r="H21" s="222">
        <f t="shared" si="0"/>
        <v>0</v>
      </c>
      <c r="I21" s="222">
        <f t="shared" si="1"/>
        <v>0</v>
      </c>
    </row>
    <row r="22" spans="2:9" ht="12.75">
      <c r="B22" s="179"/>
      <c r="C22" s="179"/>
      <c r="D22" s="179"/>
      <c r="E22" s="180"/>
      <c r="F22" s="180"/>
      <c r="G22" s="182"/>
      <c r="H22" s="222">
        <f t="shared" si="0"/>
        <v>0</v>
      </c>
      <c r="I22" s="222">
        <f t="shared" si="1"/>
        <v>0</v>
      </c>
    </row>
    <row r="23" spans="2:9" ht="12.75">
      <c r="B23" s="179"/>
      <c r="C23" s="179"/>
      <c r="D23" s="179"/>
      <c r="E23" s="180"/>
      <c r="F23" s="180"/>
      <c r="G23" s="182"/>
      <c r="H23" s="222">
        <f t="shared" si="0"/>
        <v>0</v>
      </c>
      <c r="I23" s="222">
        <f t="shared" si="1"/>
        <v>0</v>
      </c>
    </row>
    <row r="24" spans="2:9" ht="12.75">
      <c r="B24" s="179"/>
      <c r="C24" s="179"/>
      <c r="D24" s="179"/>
      <c r="E24" s="180"/>
      <c r="F24" s="180"/>
      <c r="G24" s="182"/>
      <c r="H24" s="222">
        <f t="shared" si="0"/>
        <v>0</v>
      </c>
      <c r="I24" s="222">
        <f t="shared" si="1"/>
        <v>0</v>
      </c>
    </row>
    <row r="25" spans="2:9" ht="12.75">
      <c r="B25" s="179"/>
      <c r="C25" s="179"/>
      <c r="D25" s="179"/>
      <c r="E25" s="180"/>
      <c r="F25" s="180"/>
      <c r="G25" s="182"/>
      <c r="H25" s="222">
        <f t="shared" si="0"/>
        <v>0</v>
      </c>
      <c r="I25" s="222">
        <f t="shared" si="1"/>
        <v>0</v>
      </c>
    </row>
    <row r="26" spans="2:9" ht="12.75">
      <c r="B26" s="179"/>
      <c r="C26" s="179"/>
      <c r="D26" s="179"/>
      <c r="E26" s="180"/>
      <c r="F26" s="180"/>
      <c r="G26" s="182"/>
      <c r="H26" s="222">
        <f t="shared" si="0"/>
        <v>0</v>
      </c>
      <c r="I26" s="222">
        <f t="shared" si="1"/>
        <v>0</v>
      </c>
    </row>
    <row r="27" spans="2:9" ht="12.75">
      <c r="B27" s="179"/>
      <c r="C27" s="179"/>
      <c r="D27" s="179"/>
      <c r="E27" s="180"/>
      <c r="F27" s="180"/>
      <c r="G27" s="182"/>
      <c r="H27" s="222">
        <f t="shared" si="0"/>
        <v>0</v>
      </c>
      <c r="I27" s="222">
        <f t="shared" si="1"/>
        <v>0</v>
      </c>
    </row>
    <row r="28" spans="2:9" ht="12.75">
      <c r="B28" s="179"/>
      <c r="C28" s="179"/>
      <c r="D28" s="179"/>
      <c r="E28" s="180"/>
      <c r="F28" s="180"/>
      <c r="G28" s="182"/>
      <c r="H28" s="222">
        <f t="shared" si="0"/>
        <v>0</v>
      </c>
      <c r="I28" s="222">
        <f t="shared" si="1"/>
        <v>0</v>
      </c>
    </row>
    <row r="29" spans="2:9" ht="12.75">
      <c r="B29" s="179"/>
      <c r="C29" s="179"/>
      <c r="D29" s="179"/>
      <c r="E29" s="180"/>
      <c r="F29" s="180"/>
      <c r="G29" s="182"/>
      <c r="H29" s="222">
        <f t="shared" si="0"/>
        <v>0</v>
      </c>
      <c r="I29" s="222">
        <f t="shared" si="1"/>
        <v>0</v>
      </c>
    </row>
    <row r="30" spans="2:9" ht="12.75">
      <c r="B30" s="179"/>
      <c r="C30" s="179"/>
      <c r="D30" s="179"/>
      <c r="E30" s="180"/>
      <c r="F30" s="180"/>
      <c r="G30" s="182"/>
      <c r="H30" s="222">
        <f t="shared" si="0"/>
        <v>0</v>
      </c>
      <c r="I30" s="222">
        <f t="shared" si="1"/>
        <v>0</v>
      </c>
    </row>
    <row r="31" spans="2:9" ht="12.75">
      <c r="B31" s="179"/>
      <c r="C31" s="179"/>
      <c r="D31" s="179"/>
      <c r="E31" s="180"/>
      <c r="F31" s="180"/>
      <c r="G31" s="182"/>
      <c r="H31" s="222">
        <f t="shared" si="0"/>
        <v>0</v>
      </c>
      <c r="I31" s="222">
        <f t="shared" si="1"/>
        <v>0</v>
      </c>
    </row>
    <row r="32" spans="2:9" ht="12.75">
      <c r="B32" s="179"/>
      <c r="C32" s="179"/>
      <c r="D32" s="179"/>
      <c r="E32" s="180"/>
      <c r="F32" s="180"/>
      <c r="G32" s="182"/>
      <c r="H32" s="222">
        <f t="shared" si="0"/>
        <v>0</v>
      </c>
      <c r="I32" s="222">
        <f t="shared" si="1"/>
        <v>0</v>
      </c>
    </row>
    <row r="33" spans="2:9" ht="12.75">
      <c r="B33" s="179"/>
      <c r="C33" s="179"/>
      <c r="D33" s="179"/>
      <c r="E33" s="180"/>
      <c r="F33" s="180"/>
      <c r="G33" s="182"/>
      <c r="H33" s="222">
        <f t="shared" si="0"/>
        <v>0</v>
      </c>
      <c r="I33" s="222">
        <f t="shared" si="1"/>
        <v>0</v>
      </c>
    </row>
    <row r="34" spans="2:9" ht="12.75">
      <c r="B34" s="179"/>
      <c r="C34" s="179"/>
      <c r="D34" s="179"/>
      <c r="E34" s="180"/>
      <c r="F34" s="180"/>
      <c r="G34" s="182"/>
      <c r="H34" s="222">
        <f t="shared" si="0"/>
        <v>0</v>
      </c>
      <c r="I34" s="222">
        <f t="shared" si="1"/>
        <v>0</v>
      </c>
    </row>
    <row r="35" spans="2:9" ht="12.75">
      <c r="B35" s="179"/>
      <c r="C35" s="179"/>
      <c r="D35" s="179"/>
      <c r="E35" s="180"/>
      <c r="F35" s="180"/>
      <c r="G35" s="182"/>
      <c r="H35" s="222">
        <f t="shared" si="0"/>
        <v>0</v>
      </c>
      <c r="I35" s="222">
        <f t="shared" si="1"/>
        <v>0</v>
      </c>
    </row>
    <row r="36" spans="2:9" ht="12.75">
      <c r="B36" s="107"/>
      <c r="C36" s="288" t="s">
        <v>157</v>
      </c>
      <c r="D36" s="289"/>
      <c r="E36" s="222">
        <f>SUM(E9:E17)</f>
        <v>-37979494.89999996</v>
      </c>
      <c r="F36" s="222">
        <f>SUM(F9:F17)</f>
        <v>-110736924.13793829</v>
      </c>
      <c r="G36" s="222"/>
      <c r="H36" s="222">
        <f>SUM(H9:H35)</f>
        <v>-16222.439999999999</v>
      </c>
      <c r="I36" s="222">
        <f>SUM(I9:I35)</f>
        <v>-881331.0314158862</v>
      </c>
    </row>
  </sheetData>
  <sheetProtection/>
  <mergeCells count="2">
    <mergeCell ref="B1:C1"/>
    <mergeCell ref="C36:D36"/>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Peter Johnstone</cp:lastModifiedBy>
  <cp:lastPrinted>2017-11-25T22:15:53Z</cp:lastPrinted>
  <dcterms:created xsi:type="dcterms:W3CDTF">2012-02-16T03:44:14Z</dcterms:created>
  <dcterms:modified xsi:type="dcterms:W3CDTF">2020-11-27T03:29:54Z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