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<sst xmlns="http://schemas.openxmlformats.org/spreadsheetml/2006/main" count="1338" uniqueCount="615">
  <si>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</si>
  <si>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</si>
  <si>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</si>
  <si>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</si>
  <si>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</si>
  <si>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</si>
  <si>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</si>
  <si>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</si>
  <si>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</si>
  <si>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</si>
  <si>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</si>
  <si>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</si>
  <si>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</si>
  <si>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</si>
  <si>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</si>
  <si>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</si>
  <si>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</si>
  <si>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</si>
  <si>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</si>
  <si>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</si>
  <si>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</si>
  <si>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</si>
  <si>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</si>
  <si>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</si>
  <si>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</si>
  <si>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</si>
  <si>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</si>
  <si>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</si>
  <si>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</si>
  <si>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</si>
  <si>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</si>
  <si>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</si>
  <si>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</si>
  <si>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</si>
  <si>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</si>
  <si>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</si>
  <si>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</si>
  <si>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</si>
  <si>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</si>
  <si>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</si>
  <si>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</si>
  <si>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</si>
  <si>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</si>
  <si>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</si>
  <si>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</si>
  <si>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</si>
  <si>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</si>
  <si>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</si>
  <si>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</si>
  <si>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</si>
  <si>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</si>
  <si>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</si>
  <si>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</si>
  <si>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</si>
  <si>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</si>
  <si>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</si>
  <si>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</si>
  <si>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</si>
  <si>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</si>
  <si>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</si>
  <si>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</si>
  <si>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</si>
  <si>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</si>
  <si>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</si>
  <si>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</si>
  <si>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</si>
  <si>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</si>
  <si>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</si>
  <si>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</si>
  <si>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</si>
  <si>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</si>
  <si>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</si>
  <si>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</si>
  <si>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</si>
  <si>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</si>
  <si>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</si>
  <si>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</si>
  <si>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</si>
  <si>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</si>
  <si>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</si>
  <si>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</si>
  <si>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</si>
  <si>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</si>
  <si>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</si>
  <si>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</si>
  <si>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</si>
  <si>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</si>
  <si>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</si>
  <si>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</si>
  <si>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</si>
  <si>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</si>
  <si>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</si>
  <si>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</si>
  <si>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</si>
  <si>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</si>
  <si>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</si>
  <si>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</si>
  <si>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</si>
  <si>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</si>
  <si>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</si>
  <si>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</si>
  <si>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</si>
  <si>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</si>
  <si>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</si>
  <si>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</si>
  <si>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</si>
  <si>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</si>
  <si>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</si>
  <si>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</si>
  <si>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</si>
  <si>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</si>
  <si>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</si>
  <si>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</si>
  <si>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</si>
  <si>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</si>
  <si>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</si>
  <si>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</si>
  <si>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</si>
  <si>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</si>
  <si>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</si>
  <si>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</si>
  <si>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</si>
  <si>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</si>
  <si>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</si>
  <si>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</si>
  <si>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</si>
  <si>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</si>
  <si>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</si>
  <si>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</si>
  <si>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</si>
  <si>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</si>
  <si>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</si>
  <si>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</si>
  <si>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</si>
  <si>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</si>
  <si>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</si>
  <si>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</si>
  <si>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</si>
  <si>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</si>
  <si>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</si>
  <si>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</si>
  <si>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</si>
  <si>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</si>
  <si>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</si>
  <si>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</si>
  <si>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</si>
  <si>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</si>
  <si>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</si>
  <si>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</si>
  <si>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</si>
  <si>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</si>
  <si>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</si>
  <si>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</si>
  <si>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</si>
  <si>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</si>
  <si>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</si>
  <si>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</si>
  <si>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</si>
  <si>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</si>
  <si>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</si>
  <si>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</si>
  <si>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</si>
  <si>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</si>
  <si>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</si>
  <si>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</si>
  <si>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</si>
  <si>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</si>
  <si>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</si>
  <si>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</si>
  <si>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</si>
  <si>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</si>
  <si>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</si>
  <si>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</si>
  <si>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</si>
  <si>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</si>
  <si>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</si>
  <si>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</si>
  <si>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</si>
  <si>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</si>
  <si>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</si>
  <si>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</si>
  <si>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</si>
  <si>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</si>
  <si>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</si>
  <si>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</si>
  <si>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</si>
  <si>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</si>
  <si>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</si>
  <si>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</si>
  <si>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</si>
  <si>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</si>
  <si>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</si>
  <si>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</si>
  <si>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</si>
  <si>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</si>
  <si>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</si>
  <si>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</si>
  <si>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</si>
  <si>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</si>
  <si>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</si>
  <si>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</si>
  <si>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</si>
  <si>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</si>
  <si>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</si>
  <si>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</si>
  <si>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</si>
  <si>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</si>
  <si>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</si>
  <si>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</si>
  <si>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</si>
  <si>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</si>
  <si>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</si>
  <si>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</si>
  <si>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</si>
  <si>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</si>
  <si>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</si>
  <si>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</si>
  <si>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</si>
  <si>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</si>
  <si>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</si>
  <si>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</si>
  <si>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</si>
  <si>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</si>
  <si>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</si>
  <si>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</si>
  <si>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</si>
  <si>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</si>
  <si>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</si>
  <si>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</si>
  <si>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</si>
  <si>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</si>
  <si>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</si>
  <si>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</si>
  <si>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</si>
  <si>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</si>
  <si>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</si>
  <si>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</si>
  <si>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</si>
  <si>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</si>
  <si>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</si>
  <si>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</si>
  <si>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</si>
  <si>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</si>
  <si>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</si>
  <si>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</si>
  <si>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</si>
  <si>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</si>
  <si>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</si>
  <si>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</si>
  <si>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</si>
  <si>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</si>
  <si>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</si>
  <si>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</si>
  <si>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</si>
  <si>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</si>
  <si>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</si>
  <si>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</si>
  <si>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</si>
  <si>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</si>
  <si>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</si>
  <si>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</si>
  <si>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</si>
  <si>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</si>
  <si>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</si>
  <si>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</si>
  <si>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</si>
  <si>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</si>
  <si>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</si>
  <si>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</si>
  <si>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</si>
  <si>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</si>
  <si>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</si>
  <si>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</si>
  <si>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</si>
  <si>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</si>
  <si>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</si>
  <si>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</si>
  <si>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</si>
  <si>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</si>
  <si>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</si>
  <si>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</si>
  <si>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</si>
  <si>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</si>
  <si>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</si>
  <si>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</si>
  <si>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</si>
  <si>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</si>
  <si>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</si>
  <si>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</si>
  <si>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</si>
  <si>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</si>
  <si>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</si>
  <si>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</si>
  <si>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</si>
  <si>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</si>
  <si>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</si>
  <si>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</si>
  <si>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</si>
  <si>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</si>
  <si>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</si>
  <si>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</si>
  <si>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</si>
  <si>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</si>
  <si>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</si>
  <si>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</si>
  <si>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</si>
  <si>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</si>
  <si>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</si>
  <si>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</si>
  <si>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</si>
  <si>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</si>
  <si>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</si>
  <si>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</si>
  <si>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</si>
  <si>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</si>
  <si>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</si>
  <si>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</si>
  <si>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</si>
  <si>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</si>
  <si>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</si>
  <si>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</si>
  <si>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</si>
  <si>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</si>
  <si>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</si>
  <si>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</si>
  <si>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</si>
  <si>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</si>
  <si>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</si>
  <si>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</si>
  <si>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</si>
  <si>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</si>
  <si>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</si>
  <si>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</si>
  <si>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</si>
  <si>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</si>
  <si>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</si>
  <si>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</si>
  <si>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</si>
  <si>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</si>
  <si>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</si>
  <si>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</si>
  <si>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</si>
  <si>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</si>
  <si>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</si>
  <si>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</si>
  <si>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</si>
  <si>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</si>
  <si>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</si>
  <si>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</si>
  <si>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</si>
  <si>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</si>
  <si>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</si>
  <si>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</si>
  <si>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</si>
  <si>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</si>
  <si>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</si>
  <si>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</si>
  <si>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</si>
  <si>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</si>
  <si>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</si>
  <si>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</si>
  <si>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</si>
  <si>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</si>
  <si>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</si>
  <si>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</si>
  <si>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</si>
  <si>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</si>
  <si>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</si>
  <si>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</si>
  <si>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</si>
  <si>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</si>
  <si>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</si>
  <si>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</si>
  <si>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</si>
  <si>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</si>
  <si>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</si>
  <si>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</si>
  <si>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</si>
  <si>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</si>
  <si>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</si>
  <si>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</si>
  <si>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</si>
  <si>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</si>
  <si>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</si>
  <si>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</si>
  <si>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</si>
  <si>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</si>
  <si>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</si>
  <si>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</si>
  <si>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</si>
  <si>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</si>
  <si>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</si>
  <si>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</si>
  <si>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</si>
  <si>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</si>
  <si>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</si>
  <si>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</si>
  <si>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</si>
  <si>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</si>
  <si>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</si>
  <si>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</si>
  <si>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</si>
  <si>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</si>
  <si>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</si>
  <si>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</si>
  <si>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</si>
  <si>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</si>
  <si>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</si>
  <si>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</si>
  <si>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</si>
  <si>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</si>
  <si>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</si>
  <si>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</si>
  <si>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</si>
  <si>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</si>
  <si>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</si>
  <si>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</si>
  <si>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</si>
  <si>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</si>
  <si>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</si>
  <si>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</si>
  <si>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</si>
  <si>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</si>
  <si>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</si>
  <si>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</si>
  <si>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</si>
  <si>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</si>
  <si>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</si>
  <si>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</si>
  <si>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</si>
  <si>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</si>
  <si>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</si>
  <si>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</si>
  <si>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</si>
  <si>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</si>
  <si>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</si>
  <si>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</si>
  <si>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</si>
  <si>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</si>
  <si>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</si>
  <si>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</si>
  <si>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</si>
  <si>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</si>
  <si>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</si>
  <si>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</si>
  <si>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</si>
  <si>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</si>
  <si>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</si>
  <si>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</si>
  <si>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</si>
  <si>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</si>
  <si>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</si>
  <si>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</si>
  <si>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</si>
  <si>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</si>
  <si>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</si>
  <si>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</si>
  <si>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</si>
  <si>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</si>
  <si>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</si>
  <si>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</si>
  <si>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</si>
  <si>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</si>
  <si>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</si>
  <si>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</si>
  <si>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</si>
  <si>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</si>
  <si>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</si>
  <si>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</si>
  <si>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</si>
  <si>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</si>
  <si>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</si>
  <si>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</si>
  <si>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</si>
  <si>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</si>
  <si>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</si>
  <si>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</si>
  <si>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</si>
  <si>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</si>
  <si>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</si>
  <si>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</si>
  <si>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</si>
  <si>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</si>
  <si>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</si>
  <si>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</si>
  <si>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</si>
  <si>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</si>
  <si>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</si>
  <si>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</si>
  <si>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</si>
  <si>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</si>
  <si>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</si>
  <si>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</si>
  <si>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</si>
  <si>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</si>
  <si>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</si>
  <si>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</si>
  <si>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</si>
  <si>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</si>
  <si>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</si>
  <si>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</si>
  <si>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</si>
  <si>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</si>
  <si>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</si>
  <si>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</si>
  <si>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</si>
  <si>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</si>
  <si>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</si>
  <si>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</si>
  <si>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</si>
  <si>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</si>
  <si>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</si>
  <si>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</si>
  <si>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</si>
  <si>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</si>
  <si>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</si>
  <si>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</si>
  <si>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</si>
  <si>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</si>
  <si>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</si>
  <si>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</si>
  <si>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</si>
  <si>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</si>
  <si>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</si>
  <si>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</si>
  <si>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</si>
  <si>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</si>
  <si>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</si>
  <si>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</si>
  <si>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</si>
  <si>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</si>
  <si>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</si>
  <si>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</si>
  <si>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</si>
  <si>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</si>
  <si>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</si>
  <si>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</si>
  <si>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</si>
  <si>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</si>
  <si>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</si>
  <si>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</si>
  <si>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</si>
  <si>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</si>
  <si>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</si>
  <si>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</si>
  <si>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</si>
  <si>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</si>
  <si>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</si>
  <si>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</si>
  <si>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</si>
  <si>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</si>
  <si>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</si>
  <si>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</si>
  <si>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</si>
  <si>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</si>
  <si>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</si>
  <si>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</si>
  <si>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</si>
  <si>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</si>
  <si>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</si>
  <si>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Darling Downs Pipeline</t>
  </si>
  <si>
    <t>Level 16, 567 Collins Street</t>
  </si>
  <si>
    <t>Melbourne</t>
  </si>
  <si>
    <t>VIC</t>
  </si>
  <si>
    <t>James Harding</t>
  </si>
  <si>
    <t>03 9173 7944</t>
  </si>
  <si>
    <t>James.Harding@jemena.com.au</t>
  </si>
  <si>
    <t>QLD</t>
  </si>
  <si>
    <t>293.15km</t>
  </si>
  <si>
    <t>Transmission</t>
  </si>
  <si>
    <t>Yes</t>
  </si>
  <si>
    <t>5.1.a, 5.1.b</t>
  </si>
  <si>
    <t>Interruptible or As Available Services (DDP 90)</t>
  </si>
  <si>
    <t>Firm Forward Services (DDP 134)</t>
  </si>
  <si>
    <t>Interruptible or As Available Services (DDP 134)</t>
  </si>
  <si>
    <t>Firm Forward Services (DDP 133)</t>
  </si>
  <si>
    <t>Interruptible or As Available Services (DDP 133)</t>
  </si>
  <si>
    <t>2.4.1.a</t>
  </si>
  <si>
    <t>2.1.1.a</t>
  </si>
  <si>
    <t>2.1.a</t>
  </si>
  <si>
    <t>2.1.b</t>
  </si>
  <si>
    <t>2.1.c</t>
  </si>
  <si>
    <t>3.1.a</t>
  </si>
  <si>
    <t>3.1.a.1</t>
  </si>
  <si>
    <t>3.1.b</t>
  </si>
  <si>
    <t>3.1.1.a</t>
  </si>
  <si>
    <t>Various</t>
  </si>
  <si>
    <t>The economic useful life of individual assets is defined in terms of the asset’s expected use to the service provider. Therefore, the useful life of an asset may be shorter than its Technical or Engineering life. The estimation of the economic useful life</t>
  </si>
  <si>
    <t>N/A - No assets classified as odourant plants.</t>
  </si>
  <si>
    <t>N/A - No assets classified in this category</t>
  </si>
  <si>
    <t>3.3.1.a</t>
  </si>
  <si>
    <t>AUC-Network</t>
  </si>
  <si>
    <t>AUC-NonNetwork</t>
  </si>
  <si>
    <t>4.1.a</t>
  </si>
  <si>
    <t>4.1.b</t>
  </si>
  <si>
    <t>4.1.c</t>
  </si>
  <si>
    <t>4.1.d</t>
  </si>
  <si>
    <t>4.1.e</t>
  </si>
  <si>
    <t>4.1.f</t>
  </si>
  <si>
    <t>4.1.g</t>
  </si>
  <si>
    <t>4.1.h</t>
  </si>
  <si>
    <t>4.1.i</t>
  </si>
  <si>
    <t>4.1.j</t>
  </si>
  <si>
    <t>N/A</t>
  </si>
  <si>
    <t>4.1.1.a</t>
  </si>
  <si>
    <t>Kunstobjekte instrumentation upgrade</t>
  </si>
  <si>
    <t>Various dates during calendar year 2018</t>
  </si>
  <si>
    <t xml:space="preserve">Talinga Meter Station Pressure Control Valve Automation </t>
  </si>
  <si>
    <t>Other</t>
  </si>
  <si>
    <t>Wallumbilla Meter Station ML1A gas process equipment upgrade</t>
  </si>
  <si>
    <t>Various dates during calendar year 2017</t>
  </si>
  <si>
    <t>Darling Downs Power Station Meter Station control upgrade (Underway during acquisition process)</t>
  </si>
  <si>
    <t>Darling Downs Power Station Meter Station gas process equipment upgrade (Underway during acquisition process)</t>
  </si>
  <si>
    <t>3.4.1.a</t>
  </si>
  <si>
    <t>Plant and Equipment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</si>
</sst>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60">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17" borderId="10" xfId="228" applyFont="1" applyFill="1" applyBorder="1" applyAlignment="1" applyProtection="1">
      <alignment/>
      <protection locked="0"/>
    </xf>
    <xf numFmtId="0" fontId="5" fillId="17" borderId="0" xfId="228" applyFont="1" applyFill="1" applyBorder="1" applyAlignment="1">
      <alignment/>
      <protection/>
    </xf>
    <xf numFmtId="0" fontId="5" fillId="17" borderId="11"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17" borderId="12" xfId="228" applyFont="1" applyFill="1" applyBorder="1">
      <alignment/>
      <protection/>
    </xf>
    <xf numFmtId="0" fontId="9" fillId="17" borderId="12" xfId="228" applyFont="1" applyFill="1" applyBorder="1">
      <alignment/>
      <protection/>
    </xf>
    <xf numFmtId="0" fontId="9" fillId="5" borderId="0" xfId="228" applyFont="1">
      <alignment/>
      <protection/>
    </xf>
    <xf numFmtId="0" fontId="8" fillId="17" borderId="13" xfId="228" applyFont="1" applyFill="1" applyBorder="1">
      <alignment/>
      <protection/>
    </xf>
    <xf numFmtId="0" fontId="9" fillId="17" borderId="14"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18" borderId="15" xfId="226" applyFont="1" applyFill="1" applyBorder="1" applyAlignment="1">
      <alignment vertical="center"/>
      <protection/>
    </xf>
    <xf numFmtId="0" fontId="2" fillId="18" borderId="16" xfId="226" applyFont="1" applyFill="1" applyBorder="1" applyAlignment="1">
      <alignment vertical="center"/>
      <protection/>
    </xf>
    <xf numFmtId="0" fontId="2" fillId="18" borderId="17"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18" borderId="0" xfId="226" applyFont="1" applyFill="1" applyBorder="1" applyAlignment="1">
      <alignment vertical="center"/>
      <protection/>
    </xf>
    <xf numFmtId="0" fontId="11" fillId="18" borderId="0" xfId="226" applyFont="1" applyFill="1" applyBorder="1" applyAlignment="1">
      <alignment vertical="center"/>
      <protection/>
    </xf>
    <xf numFmtId="0" fontId="15" fillId="18" borderId="0" xfId="226" applyFont="1" applyFill="1" applyBorder="1" applyAlignment="1">
      <alignment horizontal="left" vertical="center"/>
      <protection/>
    </xf>
    <xf numFmtId="0" fontId="14" fillId="18" borderId="0" xfId="226" applyFont="1" applyFill="1" applyBorder="1" applyAlignment="1">
      <alignment vertical="center"/>
      <protection/>
    </xf>
    <xf numFmtId="0" fontId="16" fillId="5" borderId="0" xfId="226" applyFont="1" applyFill="1" applyBorder="1" applyAlignment="1">
      <alignment vertical="center"/>
      <protection/>
    </xf>
    <xf numFmtId="0" fontId="14" fillId="18" borderId="10" xfId="226" applyFont="1" applyFill="1" applyBorder="1" applyAlignment="1">
      <alignment vertical="center"/>
      <protection/>
    </xf>
    <xf numFmtId="0" fontId="14" fillId="18" borderId="11" xfId="226" applyFont="1" applyFill="1" applyBorder="1" applyAlignment="1">
      <alignment vertical="center"/>
      <protection/>
    </xf>
    <xf numFmtId="0" fontId="11" fillId="18" borderId="18" xfId="226" applyFont="1" applyFill="1" applyBorder="1">
      <alignment/>
      <protection/>
    </xf>
    <xf numFmtId="0" fontId="2" fillId="18" borderId="19" xfId="226" applyFont="1" applyFill="1" applyBorder="1" applyAlignment="1">
      <alignment vertical="center"/>
      <protection/>
    </xf>
    <xf numFmtId="0" fontId="11" fillId="18" borderId="19" xfId="226" applyFont="1" applyFill="1" applyBorder="1">
      <alignment/>
      <protection/>
    </xf>
    <xf numFmtId="0" fontId="11" fillId="18" borderId="20"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17" borderId="12" xfId="230" applyNumberFormat="1" applyFont="1" applyFill="1" applyBorder="1" applyAlignment="1" quotePrefix="1">
      <alignment horizontal="center" vertical="center" wrapText="1"/>
      <protection/>
    </xf>
    <xf numFmtId="0" fontId="10" fillId="17" borderId="12" xfId="230" applyFont="1" applyFill="1" applyBorder="1">
      <alignment/>
      <protection/>
    </xf>
    <xf numFmtId="49" fontId="10" fillId="17" borderId="12"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17" borderId="21" xfId="230" applyFont="1" applyFill="1" applyBorder="1" applyAlignment="1">
      <alignment horizontal="left" indent="1"/>
      <protection/>
    </xf>
    <xf numFmtId="0" fontId="0" fillId="17" borderId="22" xfId="230" applyFont="1" applyFill="1" applyBorder="1" applyAlignment="1">
      <alignment/>
      <protection/>
    </xf>
    <xf numFmtId="0" fontId="0" fillId="17" borderId="22" xfId="230" applyFont="1" applyFill="1" applyBorder="1">
      <alignment/>
      <protection/>
    </xf>
    <xf numFmtId="0" fontId="0" fillId="17" borderId="23" xfId="230" applyFont="1" applyFill="1" applyBorder="1">
      <alignment/>
      <protection/>
    </xf>
    <xf numFmtId="0" fontId="4" fillId="17" borderId="10" xfId="230" applyFont="1" applyFill="1" applyBorder="1" applyAlignment="1">
      <alignment horizontal="left" indent="1"/>
      <protection/>
    </xf>
    <xf numFmtId="0" fontId="10" fillId="17" borderId="0" xfId="230" applyFont="1" applyFill="1" applyBorder="1" applyAlignment="1">
      <alignment horizontal="right" indent="1"/>
      <protection/>
    </xf>
    <xf numFmtId="0" fontId="10" fillId="17" borderId="11" xfId="230" applyFont="1" applyFill="1" applyBorder="1" applyAlignment="1" applyProtection="1">
      <alignment/>
      <protection locked="0"/>
    </xf>
    <xf numFmtId="0" fontId="10" fillId="17" borderId="0" xfId="230" applyFont="1" applyFill="1" applyBorder="1">
      <alignment/>
      <protection/>
    </xf>
    <xf numFmtId="0" fontId="0" fillId="4" borderId="24" xfId="230" applyFont="1" applyFill="1" applyBorder="1" applyAlignment="1" applyProtection="1">
      <alignment horizontal="left"/>
      <protection locked="0"/>
    </xf>
    <xf numFmtId="0" fontId="0" fillId="17" borderId="0" xfId="230" applyFont="1" applyFill="1" applyBorder="1">
      <alignment/>
      <protection/>
    </xf>
    <xf numFmtId="0" fontId="0" fillId="17" borderId="11" xfId="230" applyFont="1" applyFill="1" applyBorder="1" applyProtection="1">
      <alignment/>
      <protection locked="0"/>
    </xf>
    <xf numFmtId="0" fontId="0" fillId="17" borderId="11" xfId="230" applyFont="1" applyFill="1" applyBorder="1">
      <alignment/>
      <protection/>
    </xf>
    <xf numFmtId="0" fontId="0" fillId="17" borderId="11" xfId="230" applyFont="1" applyFill="1" applyBorder="1" applyAlignment="1" applyProtection="1">
      <alignment/>
      <protection locked="0"/>
    </xf>
    <xf numFmtId="0" fontId="5" fillId="17" borderId="10" xfId="230" applyFont="1" applyFill="1" applyBorder="1" applyAlignment="1">
      <alignment horizontal="left" indent="1"/>
      <protection/>
    </xf>
    <xf numFmtId="0" fontId="5" fillId="17" borderId="18" xfId="230" applyFont="1" applyFill="1" applyBorder="1" applyAlignment="1">
      <alignment horizontal="left" indent="1"/>
      <protection/>
    </xf>
    <xf numFmtId="0" fontId="0" fillId="17" borderId="19" xfId="230" applyFont="1" applyFill="1" applyBorder="1" applyAlignment="1">
      <alignment/>
      <protection/>
    </xf>
    <xf numFmtId="0" fontId="0" fillId="17" borderId="19" xfId="230" applyFont="1" applyFill="1" applyBorder="1">
      <alignment/>
      <protection/>
    </xf>
    <xf numFmtId="0" fontId="0" fillId="17" borderId="20"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17" borderId="12" xfId="233"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5" xfId="230" applyNumberFormat="1" applyFont="1" applyFill="1" applyBorder="1" applyAlignment="1">
      <alignment horizontal="center" vertical="center" wrapText="1"/>
      <protection/>
    </xf>
    <xf numFmtId="168" fontId="10" fillId="17" borderId="12" xfId="230" applyNumberFormat="1" applyFont="1" applyFill="1" applyBorder="1" applyAlignment="1" quotePrefix="1">
      <alignment vertical="center" wrapText="1"/>
      <protection/>
    </xf>
    <xf numFmtId="0" fontId="0" fillId="19" borderId="0" xfId="230" applyFont="1" applyFill="1">
      <alignment/>
      <protection/>
    </xf>
    <xf numFmtId="0" fontId="63" fillId="5" borderId="0" xfId="228" applyFont="1">
      <alignment/>
      <protection/>
    </xf>
    <xf numFmtId="49" fontId="36" fillId="17" borderId="12" xfId="233" applyNumberFormat="1" applyFont="1" applyFill="1" applyBorder="1" applyAlignment="1">
      <alignment horizontal="left" vertical="center" wrapText="1"/>
      <protection/>
    </xf>
    <xf numFmtId="2" fontId="36" fillId="17" borderId="26" xfId="231" applyNumberFormat="1" applyFont="1" applyFill="1" applyBorder="1" applyAlignment="1">
      <alignment horizontal="center" vertical="center" wrapText="1"/>
      <protection/>
    </xf>
    <xf numFmtId="41" fontId="10" fillId="17" borderId="13" xfId="231" applyNumberFormat="1" applyFont="1" applyFill="1" applyBorder="1" applyAlignment="1">
      <alignment/>
      <protection/>
    </xf>
    <xf numFmtId="0" fontId="40"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6" applyFont="1" applyFill="1" applyBorder="1">
      <alignment/>
      <protection/>
    </xf>
    <xf numFmtId="0" fontId="65" fillId="21" borderId="16" xfId="226" applyFont="1" applyFill="1" applyBorder="1">
      <alignment/>
      <protection/>
    </xf>
    <xf numFmtId="0" fontId="65" fillId="21" borderId="17" xfId="226" applyFont="1" applyFill="1" applyBorder="1">
      <alignment/>
      <protection/>
    </xf>
    <xf numFmtId="0" fontId="65" fillId="21" borderId="27" xfId="226" applyFont="1" applyFill="1" applyBorder="1">
      <alignment/>
      <protection/>
    </xf>
    <xf numFmtId="0" fontId="66" fillId="21" borderId="0" xfId="226" applyFont="1" applyFill="1" applyBorder="1" applyAlignment="1">
      <alignment horizontal="center" vertical="center"/>
      <protection/>
    </xf>
    <xf numFmtId="0" fontId="65" fillId="21" borderId="0" xfId="226" applyFont="1" applyFill="1" applyBorder="1" applyAlignment="1">
      <alignment horizontal="center" vertical="center"/>
      <protection/>
    </xf>
    <xf numFmtId="0" fontId="65" fillId="21" borderId="28" xfId="226" applyFont="1" applyFill="1" applyBorder="1" applyAlignment="1">
      <alignment vertical="center"/>
      <protection/>
    </xf>
    <xf numFmtId="0" fontId="65" fillId="21" borderId="0" xfId="226" applyFont="1" applyFill="1" applyBorder="1">
      <alignment/>
      <protection/>
    </xf>
    <xf numFmtId="0" fontId="67" fillId="21" borderId="0" xfId="226" applyFont="1" applyFill="1" applyBorder="1">
      <alignment/>
      <protection/>
    </xf>
    <xf numFmtId="0" fontId="68" fillId="21"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2" borderId="0" xfId="230" applyFont="1" applyFill="1">
      <alignment/>
      <protection/>
    </xf>
    <xf numFmtId="0" fontId="43" fillId="22" borderId="0" xfId="230" applyFont="1" applyFill="1">
      <alignment/>
      <protection/>
    </xf>
    <xf numFmtId="14" fontId="42" fillId="22" borderId="0" xfId="230" applyNumberFormat="1" applyFont="1" applyFill="1">
      <alignment/>
      <protection/>
    </xf>
    <xf numFmtId="14" fontId="42" fillId="22" borderId="0" xfId="230" applyNumberFormat="1" applyFont="1" applyFill="1" applyAlignment="1">
      <alignment horizontal="left"/>
      <protection/>
    </xf>
    <xf numFmtId="43" fontId="40" fillId="22" borderId="0" xfId="89" applyFont="1" applyFill="1" applyAlignment="1" applyProtection="1">
      <alignment horizontal="right"/>
      <protection locked="0"/>
    </xf>
    <xf numFmtId="49" fontId="36" fillId="17" borderId="12" xfId="233" applyNumberFormat="1" applyFont="1" applyFill="1" applyBorder="1" applyAlignment="1">
      <alignment horizontal="left" wrapText="1"/>
      <protection/>
    </xf>
    <xf numFmtId="168" fontId="45"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0" applyNumberFormat="1" applyFont="1" applyFill="1" applyBorder="1">
      <alignment/>
      <protection/>
    </xf>
    <xf numFmtId="49" fontId="10" fillId="17" borderId="12" xfId="233" applyNumberFormat="1" applyFont="1" applyFill="1" applyBorder="1" applyAlignment="1">
      <alignment horizontal="left" vertical="center" wrapText="1" indent="5"/>
      <protection/>
    </xf>
    <xf numFmtId="49" fontId="10" fillId="17" borderId="12" xfId="233"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36" applyNumberFormat="1" applyFont="1" applyFill="1" applyBorder="1" applyAlignment="1">
      <alignment horizontal="left" vertical="center" wrapText="1"/>
      <protection/>
    </xf>
    <xf numFmtId="49" fontId="36" fillId="17" borderId="12" xfId="236" applyNumberFormat="1" applyFont="1" applyFill="1" applyBorder="1" applyAlignment="1">
      <alignment horizontal="left" vertical="center" wrapText="1"/>
      <protection/>
    </xf>
    <xf numFmtId="49" fontId="10" fillId="17" borderId="12" xfId="236" applyNumberFormat="1" applyFont="1" applyFill="1" applyBorder="1" applyAlignment="1">
      <alignment horizontal="left" vertical="center" wrapText="1"/>
      <protection/>
    </xf>
    <xf numFmtId="41" fontId="36" fillId="23" borderId="12" xfId="231" applyNumberFormat="1" applyFont="1" applyFill="1" applyBorder="1">
      <alignment/>
      <protection/>
    </xf>
    <xf numFmtId="172" fontId="0" fillId="0" borderId="0" xfId="0" applyNumberFormat="1" applyAlignment="1">
      <alignment/>
    </xf>
    <xf numFmtId="49" fontId="36" fillId="17" borderId="0" xfId="236"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0" applyNumberFormat="1" applyFont="1" applyFill="1" applyBorder="1" applyAlignment="1">
      <alignment horizontal="left"/>
      <protection/>
    </xf>
    <xf numFmtId="2" fontId="36" fillId="17" borderId="26" xfId="231"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37" applyNumberFormat="1" applyFont="1" applyFill="1" applyBorder="1" applyAlignment="1">
      <alignment horizontal="right" vertical="center" wrapText="1"/>
      <protection/>
    </xf>
    <xf numFmtId="10" fontId="38" fillId="7" borderId="12" xfId="243"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3" applyNumberFormat="1" applyFont="1" applyFill="1" applyBorder="1" applyAlignment="1">
      <alignment/>
    </xf>
    <xf numFmtId="182" fontId="38" fillId="7" borderId="12" xfId="243" applyNumberFormat="1" applyFont="1" applyFill="1" applyBorder="1" applyAlignment="1">
      <alignment horizontal="right"/>
    </xf>
    <xf numFmtId="9" fontId="0" fillId="25" borderId="12" xfId="244" applyFont="1" applyFill="1" applyBorder="1" applyAlignment="1">
      <alignment/>
    </xf>
    <xf numFmtId="0" fontId="8" fillId="17" borderId="0" xfId="228" applyFont="1" applyFill="1" applyBorder="1">
      <alignment/>
      <protection/>
    </xf>
    <xf numFmtId="0" fontId="9" fillId="17" borderId="0" xfId="228" applyFont="1" applyFill="1" applyBorder="1">
      <alignment/>
      <protection/>
    </xf>
    <xf numFmtId="164" fontId="0" fillId="22" borderId="29"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37" applyNumberFormat="1" applyFont="1" applyFill="1" applyBorder="1" applyAlignment="1">
      <alignment horizontal="center" vertical="center" wrapText="1"/>
      <protection/>
    </xf>
    <xf numFmtId="164" fontId="40" fillId="22" borderId="0" xfId="89" applyNumberFormat="1" applyFont="1" applyFill="1" applyAlignment="1" applyProtection="1">
      <alignment horizontal="right"/>
      <protection locked="0"/>
    </xf>
    <xf numFmtId="2" fontId="40" fillId="22" borderId="0" xfId="89" applyNumberFormat="1" applyFont="1" applyFill="1" applyAlignment="1" applyProtection="1">
      <alignment horizontal="right"/>
      <protection locked="0"/>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17" borderId="12" xfId="230" applyNumberFormat="1" applyFont="1" applyFill="1" applyBorder="1" applyAlignment="1" applyProtection="1" quotePrefix="1">
      <alignment horizontal="center" vertical="center" wrapText="1"/>
      <protection locked="0"/>
    </xf>
    <xf numFmtId="49" fontId="36" fillId="17" borderId="12" xfId="230" applyNumberFormat="1" applyFont="1" applyFill="1" applyBorder="1" applyAlignment="1" applyProtection="1">
      <alignment horizontal="center" vertical="center" wrapText="1"/>
      <protection locked="0"/>
    </xf>
    <xf numFmtId="0" fontId="43" fillId="22" borderId="12" xfId="230" applyFont="1" applyFill="1" applyBorder="1" applyProtection="1">
      <alignment/>
      <protection locked="0"/>
    </xf>
    <xf numFmtId="167" fontId="0" fillId="4" borderId="12" xfId="230" applyNumberFormat="1" applyFont="1" applyFill="1" applyBorder="1" applyAlignment="1" applyProtection="1">
      <alignment horizontal="center"/>
      <protection locked="0"/>
    </xf>
    <xf numFmtId="167" fontId="0" fillId="4" borderId="12" xfId="230" applyNumberFormat="1" applyFont="1" applyFill="1" applyBorder="1" applyAlignment="1" applyProtection="1">
      <alignment horizontal="left" indent="1"/>
      <protection locked="0"/>
    </xf>
    <xf numFmtId="167" fontId="0" fillId="4" borderId="29" xfId="230" applyNumberFormat="1" applyFont="1" applyFill="1" applyBorder="1" applyAlignment="1" applyProtection="1">
      <alignment horizontal="center"/>
      <protection locked="0"/>
    </xf>
    <xf numFmtId="168" fontId="36" fillId="17" borderId="12" xfId="230" applyNumberFormat="1" applyFont="1" applyFill="1" applyBorder="1" applyAlignment="1" applyProtection="1" quotePrefix="1">
      <alignment horizontal="center" vertical="center" wrapText="1"/>
      <protection/>
    </xf>
    <xf numFmtId="168" fontId="44" fillId="17" borderId="12" xfId="230" applyNumberFormat="1" applyFont="1" applyFill="1" applyBorder="1" applyAlignment="1" applyProtection="1" quotePrefix="1">
      <alignment horizontal="left" vertical="center" wrapText="1"/>
      <protection/>
    </xf>
    <xf numFmtId="168" fontId="71" fillId="17" borderId="12" xfId="230" applyNumberFormat="1" applyFont="1" applyFill="1" applyBorder="1" applyAlignment="1" applyProtection="1" quotePrefix="1">
      <alignment horizontal="left" vertical="center" wrapText="1" indent="1"/>
      <protection/>
    </xf>
    <xf numFmtId="168" fontId="72" fillId="17" borderId="12" xfId="230" applyNumberFormat="1" applyFont="1" applyFill="1" applyBorder="1" applyAlignment="1" applyProtection="1" quotePrefix="1">
      <alignment horizontal="left" vertical="center" wrapText="1"/>
      <protection/>
    </xf>
    <xf numFmtId="49" fontId="71" fillId="17" borderId="12" xfId="230" applyNumberFormat="1" applyFont="1" applyFill="1" applyBorder="1" applyAlignment="1" applyProtection="1">
      <alignment horizontal="left" indent="1"/>
      <protection/>
    </xf>
    <xf numFmtId="49" fontId="71" fillId="17" borderId="12" xfId="234" applyNumberFormat="1" applyFont="1" applyFill="1" applyBorder="1" applyAlignment="1" applyProtection="1">
      <alignment horizontal="left" vertical="center" wrapText="1" indent="1"/>
      <protection/>
    </xf>
    <xf numFmtId="49" fontId="36" fillId="17" borderId="12"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3" fillId="5" borderId="0" xfId="228" applyFont="1" applyProtection="1">
      <alignment/>
      <protection locked="0"/>
    </xf>
    <xf numFmtId="0" fontId="42" fillId="22" borderId="0" xfId="230" applyFont="1" applyFill="1" applyProtection="1">
      <alignment/>
      <protection locked="0"/>
    </xf>
    <xf numFmtId="0" fontId="43" fillId="22" borderId="0" xfId="230" applyFont="1" applyFill="1" applyProtection="1">
      <alignment/>
      <protection locked="0"/>
    </xf>
    <xf numFmtId="14" fontId="42" fillId="22" borderId="0" xfId="230" applyNumberFormat="1" applyFont="1" applyFill="1" applyProtection="1">
      <alignment/>
      <protection locked="0"/>
    </xf>
    <xf numFmtId="14" fontId="42" fillId="22"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17" borderId="12" xfId="230" applyNumberFormat="1" applyFont="1" applyFill="1" applyBorder="1" applyAlignment="1" applyProtection="1" quotePrefix="1">
      <alignment vertical="center" wrapText="1"/>
      <protection locked="0"/>
    </xf>
    <xf numFmtId="0" fontId="0" fillId="4" borderId="29" xfId="230" applyNumberFormat="1" applyFont="1" applyFill="1" applyBorder="1" applyAlignment="1" applyProtection="1">
      <alignment horizontal="center"/>
      <protection locked="0"/>
    </xf>
    <xf numFmtId="2" fontId="0" fillId="4" borderId="29" xfId="230" applyNumberFormat="1" applyFont="1" applyFill="1" applyBorder="1" applyAlignment="1" applyProtection="1">
      <alignment horizontal="center"/>
      <protection locked="0"/>
    </xf>
    <xf numFmtId="167" fontId="10" fillId="17" borderId="12" xfId="230"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0"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0" applyNumberFormat="1" applyFont="1" applyFill="1" applyBorder="1" applyAlignment="1" applyProtection="1">
      <alignment horizontal="center" vertical="center" wrapText="1"/>
      <protection/>
    </xf>
    <xf numFmtId="167" fontId="10" fillId="17" borderId="12" xfId="230" applyNumberFormat="1" applyFont="1" applyFill="1" applyBorder="1" applyAlignment="1" applyProtection="1">
      <alignment horizontal="left"/>
      <protection/>
    </xf>
    <xf numFmtId="0" fontId="10" fillId="17" borderId="12" xfId="230"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0" applyFont="1" applyFill="1" applyBorder="1" applyProtection="1">
      <alignment/>
      <protection/>
    </xf>
    <xf numFmtId="49" fontId="71" fillId="17" borderId="12" xfId="230" applyNumberFormat="1" applyFont="1" applyFill="1" applyBorder="1" applyProtection="1">
      <alignment/>
      <protection/>
    </xf>
    <xf numFmtId="49" fontId="71" fillId="17" borderId="12" xfId="230" applyNumberFormat="1" applyFont="1" applyFill="1" applyBorder="1" applyAlignment="1" applyProtection="1">
      <alignment horizontal="left"/>
      <protection/>
    </xf>
    <xf numFmtId="49" fontId="10" fillId="17" borderId="12" xfId="230" applyNumberFormat="1" applyFont="1" applyFill="1" applyBorder="1" applyProtection="1">
      <alignment/>
      <protection/>
    </xf>
    <xf numFmtId="49" fontId="10" fillId="23" borderId="12" xfId="230" applyNumberFormat="1" applyFont="1" applyFill="1" applyBorder="1" applyProtection="1">
      <alignment/>
      <protection/>
    </xf>
    <xf numFmtId="49" fontId="36"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4" applyNumberFormat="1" applyFont="1" applyFill="1" applyBorder="1" applyAlignment="1" applyProtection="1">
      <alignment horizontal="left" vertical="center" wrapText="1"/>
      <protection/>
    </xf>
    <xf numFmtId="49" fontId="71" fillId="23" borderId="12" xfId="230" applyNumberFormat="1" applyFont="1" applyFill="1" applyBorder="1" applyProtection="1">
      <alignment/>
      <protection/>
    </xf>
    <xf numFmtId="0" fontId="73" fillId="17" borderId="12" xfId="230" applyFont="1" applyFill="1" applyBorder="1" applyProtection="1">
      <alignment/>
      <protection/>
    </xf>
    <xf numFmtId="0" fontId="35" fillId="5" borderId="0" xfId="229" applyFont="1" applyFill="1" applyBorder="1" applyAlignment="1" applyProtection="1">
      <alignment/>
      <protection locked="0"/>
    </xf>
    <xf numFmtId="167" fontId="0" fillId="4" borderId="29" xfId="230" applyNumberFormat="1" applyFont="1" applyFill="1" applyBorder="1" applyAlignment="1" applyProtection="1">
      <alignment horizontal="right"/>
      <protection locked="0"/>
    </xf>
    <xf numFmtId="164" fontId="0" fillId="4" borderId="29" xfId="230" applyNumberFormat="1" applyFont="1" applyFill="1" applyBorder="1" applyAlignment="1" applyProtection="1">
      <alignment horizontal="right"/>
      <protection locked="0"/>
    </xf>
    <xf numFmtId="49" fontId="36" fillId="17" borderId="25"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horizontal="right" vertical="center" wrapText="1"/>
      <protection/>
    </xf>
    <xf numFmtId="49" fontId="36" fillId="17" borderId="12" xfId="233" applyNumberFormat="1" applyFont="1" applyFill="1" applyBorder="1" applyAlignment="1" applyProtection="1">
      <alignment horizontal="center" vertical="center" wrapText="1"/>
      <protection locked="0"/>
    </xf>
    <xf numFmtId="49" fontId="36" fillId="17" borderId="12" xfId="233" applyNumberFormat="1" applyFont="1" applyFill="1" applyBorder="1" applyAlignment="1" applyProtection="1">
      <alignment horizontal="center"/>
      <protection locked="0"/>
    </xf>
    <xf numFmtId="0" fontId="0" fillId="4" borderId="12" xfId="233" applyNumberFormat="1" applyFont="1" applyFill="1" applyBorder="1" applyProtection="1">
      <alignment/>
      <protection locked="0"/>
    </xf>
    <xf numFmtId="164" fontId="0" fillId="4" borderId="12" xfId="233" applyNumberFormat="1" applyFont="1" applyFill="1" applyBorder="1" applyAlignment="1" applyProtection="1">
      <alignment horizontal="right"/>
      <protection locked="0"/>
    </xf>
    <xf numFmtId="10" fontId="0" fillId="4" borderId="12" xfId="233" applyNumberFormat="1" applyFont="1" applyFill="1" applyBorder="1" applyAlignment="1" applyProtection="1">
      <alignment horizontal="right"/>
      <protection locked="0"/>
    </xf>
    <xf numFmtId="0" fontId="36" fillId="7" borderId="13" xfId="233" applyFont="1" applyFill="1" applyBorder="1" applyAlignment="1" applyProtection="1">
      <alignment horizontal="right"/>
      <protection locked="0"/>
    </xf>
    <xf numFmtId="49" fontId="36" fillId="17" borderId="12" xfId="233" applyNumberFormat="1" applyFont="1" applyFill="1" applyBorder="1" applyAlignment="1" applyProtection="1">
      <alignment horizontal="center" vertical="center" wrapText="1"/>
      <protection/>
    </xf>
    <xf numFmtId="164" fontId="36" fillId="17" borderId="12" xfId="233" applyNumberFormat="1" applyFont="1" applyFill="1" applyBorder="1" applyAlignment="1" applyProtection="1">
      <alignment horizontal="right" vertical="center" wrapText="1"/>
      <protection/>
    </xf>
    <xf numFmtId="49" fontId="36" fillId="17" borderId="12" xfId="233" applyNumberFormat="1" applyFont="1" applyFill="1" applyBorder="1" applyAlignment="1" applyProtection="1">
      <alignment horizontal="center"/>
      <protection/>
    </xf>
    <xf numFmtId="167" fontId="10" fillId="17" borderId="30" xfId="89" applyNumberFormat="1" applyFont="1" applyFill="1" applyBorder="1" applyAlignment="1" applyProtection="1">
      <alignment horizontal="right" vertical="center"/>
      <protection/>
    </xf>
    <xf numFmtId="10" fontId="2" fillId="7" borderId="12"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17" borderId="30" xfId="233" applyNumberFormat="1" applyFont="1" applyFill="1" applyBorder="1" applyAlignment="1" applyProtection="1">
      <alignment horizontal="center"/>
      <protection locked="0"/>
    </xf>
    <xf numFmtId="164" fontId="0" fillId="4" borderId="12" xfId="233" applyNumberFormat="1" applyFont="1" applyFill="1" applyBorder="1" applyAlignment="1" applyProtection="1">
      <alignment/>
      <protection locked="0"/>
    </xf>
    <xf numFmtId="10" fontId="0" fillId="4" borderId="12" xfId="233"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3" applyNumberFormat="1" applyFont="1" applyFill="1" applyBorder="1" applyAlignment="1" applyProtection="1">
      <alignment/>
      <protection/>
    </xf>
    <xf numFmtId="10" fontId="0" fillId="25" borderId="12" xfId="233" applyNumberFormat="1" applyFont="1" applyFill="1" applyBorder="1" applyAlignment="1" applyProtection="1">
      <alignment/>
      <protection/>
    </xf>
    <xf numFmtId="49" fontId="10" fillId="17" borderId="12" xfId="230" applyNumberFormat="1" applyFont="1" applyFill="1" applyBorder="1" applyAlignment="1" applyProtection="1">
      <alignment wrapText="1"/>
      <protection/>
    </xf>
    <xf numFmtId="49" fontId="36" fillId="17" borderId="12" xfId="233" applyNumberFormat="1" applyFont="1" applyFill="1" applyBorder="1" applyAlignment="1" applyProtection="1">
      <alignment horizontal="right" vertical="center" wrapText="1"/>
      <protection/>
    </xf>
    <xf numFmtId="49" fontId="36" fillId="17" borderId="30" xfId="233" applyNumberFormat="1" applyFont="1" applyFill="1" applyBorder="1" applyAlignment="1" applyProtection="1">
      <alignment horizontal="center"/>
      <protection/>
    </xf>
    <xf numFmtId="0" fontId="69" fillId="5" borderId="0" xfId="230" applyFont="1" applyProtection="1">
      <alignment/>
      <protection locked="0"/>
    </xf>
    <xf numFmtId="0" fontId="0" fillId="19" borderId="0" xfId="230" applyFont="1" applyFill="1" applyProtection="1">
      <alignment/>
      <protection locked="0"/>
    </xf>
    <xf numFmtId="0" fontId="0" fillId="19" borderId="0" xfId="232" applyFont="1" applyFill="1" applyBorder="1" applyAlignment="1" applyProtection="1">
      <alignment vertical="center"/>
      <protection locked="0"/>
    </xf>
    <xf numFmtId="2" fontId="36" fillId="17" borderId="12" xfId="231" applyNumberFormat="1" applyFont="1" applyFill="1" applyBorder="1" applyAlignment="1" applyProtection="1">
      <alignment horizontal="center" vertical="center" wrapText="1"/>
      <protection locked="0"/>
    </xf>
    <xf numFmtId="167" fontId="5" fillId="17" borderId="12" xfId="231" applyNumberFormat="1" applyFont="1" applyFill="1" applyBorder="1" applyAlignment="1" applyProtection="1">
      <alignment horizontal="left"/>
      <protection locked="0"/>
    </xf>
    <xf numFmtId="2" fontId="36" fillId="17" borderId="0" xfId="231" applyNumberFormat="1" applyFont="1" applyFill="1" applyBorder="1" applyAlignment="1" applyProtection="1">
      <alignment horizontal="center" vertical="center" wrapText="1"/>
      <protection locked="0"/>
    </xf>
    <xf numFmtId="0" fontId="0" fillId="4"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10" fillId="17" borderId="12" xfId="231" applyNumberFormat="1" applyFont="1" applyFill="1" applyBorder="1" applyAlignment="1" applyProtection="1">
      <alignment horizontal="left"/>
      <protection locked="0"/>
    </xf>
    <xf numFmtId="0" fontId="0" fillId="17" borderId="12" xfId="231"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17" borderId="12" xfId="231" applyNumberFormat="1" applyFont="1" applyFill="1" applyBorder="1" applyAlignment="1" applyProtection="1" quotePrefix="1">
      <alignment horizontal="center" vertical="center" wrapText="1"/>
      <protection/>
    </xf>
    <xf numFmtId="2" fontId="36" fillId="17" borderId="26" xfId="231" applyNumberFormat="1" applyFont="1" applyFill="1" applyBorder="1" applyAlignment="1" applyProtection="1">
      <alignment horizontal="center" vertical="center" wrapText="1"/>
      <protection/>
    </xf>
    <xf numFmtId="2" fontId="73" fillId="17" borderId="26" xfId="231" applyNumberFormat="1" applyFont="1" applyFill="1" applyBorder="1" applyAlignment="1" applyProtection="1">
      <alignment horizontal="left" vertical="center" wrapText="1"/>
      <protection/>
    </xf>
    <xf numFmtId="2" fontId="36" fillId="17" borderId="12" xfId="231" applyNumberFormat="1" applyFont="1" applyFill="1" applyBorder="1" applyAlignment="1" applyProtection="1">
      <alignment horizontal="center" vertical="center" wrapText="1"/>
      <protection/>
    </xf>
    <xf numFmtId="41" fontId="4" fillId="17" borderId="12" xfId="231" applyNumberFormat="1" applyFont="1" applyFill="1" applyBorder="1" applyProtection="1">
      <alignment/>
      <protection/>
    </xf>
    <xf numFmtId="41" fontId="10" fillId="17" borderId="13" xfId="231" applyNumberFormat="1" applyFont="1" applyFill="1" applyBorder="1" applyAlignment="1" applyProtection="1">
      <alignment horizontal="left" indent="1"/>
      <protection/>
    </xf>
    <xf numFmtId="41" fontId="10" fillId="23" borderId="12" xfId="231" applyNumberFormat="1" applyFont="1" applyFill="1" applyBorder="1" applyProtection="1">
      <alignment/>
      <protection/>
    </xf>
    <xf numFmtId="41" fontId="4" fillId="17" borderId="13" xfId="231" applyNumberFormat="1" applyFont="1" applyFill="1" applyBorder="1" applyAlignment="1" applyProtection="1">
      <alignment/>
      <protection/>
    </xf>
    <xf numFmtId="41" fontId="73" fillId="23" borderId="12" xfId="231" applyNumberFormat="1" applyFont="1" applyFill="1" applyBorder="1" applyAlignment="1" applyProtection="1">
      <alignment horizontal="left"/>
      <protection/>
    </xf>
    <xf numFmtId="41" fontId="36" fillId="23" borderId="12" xfId="231"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8" fillId="7" borderId="12" xfId="89" applyNumberFormat="1" applyFont="1" applyFill="1" applyBorder="1" applyAlignment="1" applyProtection="1">
      <alignment horizontal="left" indent="1"/>
      <protection/>
    </xf>
    <xf numFmtId="164" fontId="37" fillId="7" borderId="12" xfId="89" applyNumberFormat="1" applyFont="1" applyFill="1" applyBorder="1" applyAlignment="1" applyProtection="1">
      <alignment/>
      <protection/>
    </xf>
    <xf numFmtId="49" fontId="10" fillId="17" borderId="30" xfId="233"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3" applyNumberFormat="1" applyFont="1" applyFill="1" applyBorder="1" applyProtection="1">
      <alignment/>
      <protection locked="0"/>
    </xf>
    <xf numFmtId="14" fontId="0" fillId="4" borderId="12" xfId="233" applyNumberFormat="1" applyFont="1" applyFill="1" applyBorder="1" applyProtection="1">
      <alignment/>
      <protection locked="0"/>
    </xf>
    <xf numFmtId="171" fontId="0" fillId="4" borderId="12" xfId="233" applyNumberFormat="1" applyFont="1" applyFill="1" applyBorder="1" applyAlignment="1" applyProtection="1">
      <alignment horizontal="right" wrapText="1"/>
      <protection locked="0"/>
    </xf>
    <xf numFmtId="171" fontId="0" fillId="26" borderId="12" xfId="233" applyNumberFormat="1" applyFont="1" applyFill="1" applyBorder="1" applyProtection="1">
      <alignment/>
      <protection locked="0"/>
    </xf>
    <xf numFmtId="171" fontId="0" fillId="26" borderId="12" xfId="233" applyNumberFormat="1" applyFont="1" applyFill="1" applyBorder="1" applyAlignment="1" applyProtection="1">
      <alignment horizontal="right" wrapText="1"/>
      <protection locked="0"/>
    </xf>
    <xf numFmtId="0" fontId="0" fillId="5" borderId="0" xfId="233" applyFont="1" applyProtection="1">
      <alignment/>
      <protection locked="0"/>
    </xf>
    <xf numFmtId="164" fontId="36" fillId="17" borderId="12" xfId="233" applyNumberFormat="1" applyFont="1" applyFill="1" applyBorder="1" applyAlignment="1" applyProtection="1">
      <alignment horizontal="center" vertical="center" wrapText="1"/>
      <protection/>
    </xf>
    <xf numFmtId="171" fontId="0" fillId="22" borderId="12" xfId="233" applyNumberFormat="1" applyFont="1" applyFill="1" applyBorder="1" applyProtection="1">
      <alignment/>
      <protection/>
    </xf>
    <xf numFmtId="14" fontId="42" fillId="22" borderId="0" xfId="230" applyNumberFormat="1" applyFont="1" applyFill="1" applyAlignment="1" applyProtection="1">
      <alignment vertical="center"/>
      <protection locked="0"/>
    </xf>
    <xf numFmtId="14" fontId="42" fillId="22" borderId="0" xfId="230" applyNumberFormat="1" applyFont="1" applyFill="1" applyAlignment="1" applyProtection="1">
      <alignment horizontal="left" vertical="center"/>
      <protection locked="0"/>
    </xf>
    <xf numFmtId="167" fontId="0" fillId="4" borderId="12" xfId="230" applyNumberFormat="1" applyFont="1" applyFill="1" applyBorder="1" applyAlignment="1" applyProtection="1">
      <alignment horizontal="right"/>
      <protection locked="0"/>
    </xf>
    <xf numFmtId="191" fontId="0" fillId="4" borderId="29"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35" applyNumberFormat="1" applyFont="1" applyFill="1" applyBorder="1" applyAlignment="1" applyProtection="1">
      <alignment horizontal="left"/>
      <protection locked="0"/>
    </xf>
    <xf numFmtId="167" fontId="10" fillId="17" borderId="30" xfId="89" applyNumberFormat="1" applyFont="1" applyFill="1" applyBorder="1" applyAlignment="1" applyProtection="1">
      <alignment horizontal="center" vertical="center"/>
      <protection locked="0"/>
    </xf>
    <xf numFmtId="167" fontId="0" fillId="4" borderId="12" xfId="235" applyNumberFormat="1" applyFont="1" applyFill="1" applyBorder="1" applyAlignment="1" applyProtection="1">
      <alignment horizontal="right"/>
      <protection locked="0"/>
    </xf>
    <xf numFmtId="191" fontId="0" fillId="4" borderId="12" xfId="235" applyNumberFormat="1" applyFont="1" applyFill="1" applyBorder="1" applyAlignment="1" applyProtection="1">
      <alignment horizontal="right"/>
      <protection locked="0"/>
    </xf>
    <xf numFmtId="1" fontId="0" fillId="4" borderId="12" xfId="235" applyNumberFormat="1" applyFont="1" applyFill="1" applyBorder="1" applyAlignment="1" applyProtection="1">
      <alignment horizontal="right"/>
      <protection locked="0"/>
    </xf>
    <xf numFmtId="164" fontId="0" fillId="4" borderId="12" xfId="235"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35"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35" applyNumberFormat="1" applyFont="1" applyFill="1" applyBorder="1" applyAlignment="1" applyProtection="1">
      <alignment horizontal="right"/>
      <protection locked="0"/>
    </xf>
    <xf numFmtId="168" fontId="36" fillId="17" borderId="12"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center" vertical="center" wrapText="1"/>
      <protection/>
    </xf>
    <xf numFmtId="49" fontId="73" fillId="17" borderId="12" xfId="235" applyNumberFormat="1" applyFont="1" applyFill="1" applyBorder="1" applyAlignment="1" applyProtection="1">
      <alignment horizontal="center" vertical="center" wrapText="1"/>
      <protection/>
    </xf>
    <xf numFmtId="167" fontId="5" fillId="17" borderId="12" xfId="235" applyNumberFormat="1" applyFont="1" applyFill="1" applyBorder="1" applyAlignment="1" applyProtection="1">
      <alignment horizontal="left"/>
      <protection/>
    </xf>
    <xf numFmtId="167" fontId="10" fillId="17" borderId="30" xfId="89" applyNumberFormat="1" applyFont="1" applyFill="1" applyBorder="1" applyAlignment="1" applyProtection="1">
      <alignment horizontal="center" vertical="center"/>
      <protection/>
    </xf>
    <xf numFmtId="167" fontId="71" fillId="17" borderId="30"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35" applyNumberFormat="1" applyFont="1" applyFill="1" applyBorder="1" applyAlignment="1" applyProtection="1">
      <alignment horizontal="right"/>
      <protection/>
    </xf>
    <xf numFmtId="167" fontId="2" fillId="7" borderId="12" xfId="235"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17" borderId="0" xfId="235" applyNumberFormat="1" applyFont="1" applyFill="1" applyBorder="1" applyAlignment="1" applyProtection="1">
      <alignment horizontal="center" vertical="center" wrapText="1"/>
      <protection locked="0"/>
    </xf>
    <xf numFmtId="167" fontId="71" fillId="17" borderId="12" xfId="235" applyNumberFormat="1" applyFont="1" applyFill="1" applyBorder="1" applyAlignment="1" applyProtection="1">
      <alignment horizontal="left"/>
      <protection locked="0"/>
    </xf>
    <xf numFmtId="167" fontId="0" fillId="4" borderId="12"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9" xfId="230" applyNumberFormat="1" applyFont="1" applyFill="1" applyBorder="1" applyAlignment="1" applyProtection="1">
      <alignment horizontal="center"/>
      <protection locked="0"/>
    </xf>
    <xf numFmtId="164" fontId="0" fillId="4" borderId="29" xfId="230" applyNumberFormat="1" applyFont="1" applyFill="1" applyBorder="1" applyAlignment="1" applyProtection="1">
      <alignment horizontal="center"/>
      <protection locked="0"/>
    </xf>
    <xf numFmtId="49" fontId="36" fillId="17" borderId="31"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35" applyNumberFormat="1" applyFont="1" applyFill="1" applyBorder="1" applyAlignment="1" applyProtection="1">
      <alignment horizontal="left" vertical="center" wrapText="1"/>
      <protection/>
    </xf>
    <xf numFmtId="168" fontId="45" fillId="23" borderId="0" xfId="0" applyNumberFormat="1" applyFont="1" applyFill="1" applyBorder="1" applyAlignment="1" applyProtection="1">
      <alignment horizontal="left" vertical="center" wrapText="1"/>
      <protection/>
    </xf>
    <xf numFmtId="49" fontId="71" fillId="17" borderId="12" xfId="235" applyNumberFormat="1" applyFont="1" applyFill="1" applyBorder="1" applyAlignment="1" applyProtection="1">
      <alignment horizontal="left" vertical="center" wrapText="1"/>
      <protection/>
    </xf>
    <xf numFmtId="2" fontId="71" fillId="17" borderId="30" xfId="89" applyNumberFormat="1" applyFont="1" applyFill="1" applyBorder="1" applyAlignment="1" applyProtection="1">
      <alignment horizontal="center" vertical="center"/>
      <protection/>
    </xf>
    <xf numFmtId="1" fontId="10" fillId="17" borderId="30" xfId="89" applyNumberFormat="1" applyFont="1" applyFill="1" applyBorder="1" applyAlignment="1" applyProtection="1">
      <alignment horizontal="center" vertical="center"/>
      <protection/>
    </xf>
    <xf numFmtId="164" fontId="0" fillId="4" borderId="12" xfId="233" applyNumberFormat="1" applyFont="1" applyFill="1" applyBorder="1" applyProtection="1">
      <alignment/>
      <protection locked="0"/>
    </xf>
    <xf numFmtId="49" fontId="73" fillId="17" borderId="12" xfId="233" applyNumberFormat="1" applyFont="1" applyFill="1" applyBorder="1" applyAlignment="1" applyProtection="1">
      <alignment horizontal="center" vertical="center" wrapText="1"/>
      <protection locked="0"/>
    </xf>
    <xf numFmtId="49" fontId="73" fillId="17" borderId="31"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17" borderId="13" xfId="233" applyNumberFormat="1" applyFont="1" applyFill="1" applyBorder="1" applyAlignment="1" applyProtection="1">
      <alignment horizontal="center" vertical="center" wrapText="1"/>
      <protection locked="0"/>
    </xf>
    <xf numFmtId="49" fontId="0" fillId="4" borderId="12" xfId="89" applyNumberFormat="1" applyFont="1" applyFill="1" applyBorder="1" applyAlignment="1" applyProtection="1">
      <alignment horizontal="right"/>
      <protection locked="0"/>
    </xf>
    <xf numFmtId="164" fontId="36" fillId="17" borderId="12" xfId="89" applyNumberFormat="1" applyFont="1" applyFill="1" applyBorder="1" applyAlignment="1" applyProtection="1">
      <alignment horizontal="center" vertical="center" wrapText="1"/>
      <protection locked="0"/>
    </xf>
    <xf numFmtId="43" fontId="36" fillId="17" borderId="12" xfId="89" applyFont="1" applyFill="1" applyBorder="1" applyAlignment="1" applyProtection="1">
      <alignment horizontal="center" vertical="center" wrapText="1"/>
      <protection locked="0"/>
    </xf>
    <xf numFmtId="0" fontId="0" fillId="25" borderId="12" xfId="230" applyFont="1" applyFill="1" applyBorder="1" applyProtection="1">
      <alignment/>
      <protection locked="0"/>
    </xf>
    <xf numFmtId="0" fontId="39" fillId="5" borderId="0" xfId="230" applyFont="1" applyProtection="1">
      <alignment/>
      <protection locked="0"/>
    </xf>
    <xf numFmtId="49" fontId="36" fillId="17" borderId="12" xfId="233" applyNumberFormat="1" applyFont="1" applyFill="1" applyBorder="1" applyAlignment="1" applyProtection="1">
      <alignment horizontal="left" vertical="center" wrapText="1"/>
      <protection/>
    </xf>
    <xf numFmtId="49" fontId="10" fillId="17" borderId="12" xfId="233" applyNumberFormat="1" applyFont="1" applyFill="1" applyBorder="1" applyAlignment="1" applyProtection="1">
      <alignment horizontal="left" vertical="center" wrapText="1" indent="1"/>
      <protection/>
    </xf>
    <xf numFmtId="164" fontId="36" fillId="17" borderId="12" xfId="89" applyNumberFormat="1" applyFont="1" applyFill="1" applyBorder="1" applyAlignment="1" applyProtection="1">
      <alignment horizontal="center" vertical="center" wrapText="1"/>
      <protection/>
    </xf>
    <xf numFmtId="49" fontId="36" fillId="17" borderId="12" xfId="233" applyNumberFormat="1" applyFont="1" applyFill="1" applyBorder="1" applyAlignment="1" applyProtection="1">
      <alignment horizontal="left" wrapText="1"/>
      <protection/>
    </xf>
    <xf numFmtId="43" fontId="38" fillId="7" borderId="12" xfId="89" applyNumberFormat="1" applyFont="1" applyFill="1" applyBorder="1" applyAlignment="1" applyProtection="1">
      <alignment/>
      <protection/>
    </xf>
    <xf numFmtId="2" fontId="36" fillId="17" borderId="12" xfId="89" applyNumberFormat="1" applyFont="1" applyFill="1" applyBorder="1" applyAlignment="1" applyProtection="1">
      <alignment horizontal="center" vertical="center" wrapText="1"/>
      <protection/>
    </xf>
    <xf numFmtId="2" fontId="37" fillId="7" borderId="12" xfId="89" applyNumberFormat="1" applyFont="1" applyFill="1" applyBorder="1" applyAlignment="1" applyProtection="1">
      <alignment/>
      <protection/>
    </xf>
    <xf numFmtId="43" fontId="37" fillId="7" borderId="12" xfId="89" applyFont="1" applyFill="1" applyBorder="1" applyAlignment="1" applyProtection="1">
      <alignment/>
      <protection/>
    </xf>
    <xf numFmtId="49" fontId="73" fillId="17" borderId="12"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25" borderId="0" xfId="0" applyNumberFormat="1" applyFont="1" applyFill="1" applyAlignment="1" applyProtection="1">
      <alignment/>
      <protection/>
    </xf>
    <xf numFmtId="0" fontId="40" fillId="27" borderId="0" xfId="0" applyNumberFormat="1" applyFont="1" applyFill="1" applyAlignment="1" applyProtection="1">
      <alignment/>
      <protection/>
    </xf>
    <xf numFmtId="49" fontId="73" fillId="17" borderId="26" xfId="233" applyNumberFormat="1" applyFont="1" applyFill="1" applyBorder="1" applyAlignment="1" applyProtection="1">
      <alignment horizontal="left" vertical="center" wrapText="1"/>
      <protection/>
    </xf>
    <xf numFmtId="10" fontId="2" fillId="7" borderId="12" xfId="243" applyNumberFormat="1" applyFont="1" applyFill="1" applyBorder="1" applyAlignment="1">
      <alignment horizontal="right"/>
    </xf>
    <xf numFmtId="49" fontId="36" fillId="17" borderId="24" xfId="230" applyNumberFormat="1" applyFont="1" applyFill="1" applyBorder="1" applyAlignment="1" applyProtection="1">
      <alignment horizontal="center" vertical="center" wrapText="1"/>
      <protection/>
    </xf>
    <xf numFmtId="14" fontId="0" fillId="4" borderId="12" xfId="233" applyNumberFormat="1" applyFont="1" applyFill="1" applyBorder="1" applyAlignment="1" applyProtection="1">
      <alignment horizontal="center"/>
      <protection locked="0"/>
    </xf>
    <xf numFmtId="14" fontId="0" fillId="26" borderId="12" xfId="233" applyNumberFormat="1" applyFont="1" applyFill="1" applyBorder="1" applyAlignment="1" applyProtection="1">
      <alignment horizontal="center"/>
      <protection locked="0"/>
    </xf>
    <xf numFmtId="164" fontId="0" fillId="4" borderId="12" xfId="234" applyNumberFormat="1" applyFill="1" applyBorder="1" applyProtection="1">
      <alignment/>
      <protection locked="0"/>
    </xf>
    <xf numFmtId="10" fontId="0" fillId="4" borderId="12" xfId="234" applyNumberFormat="1" applyFill="1" applyBorder="1" applyProtection="1">
      <alignment/>
      <protection locked="0"/>
    </xf>
    <xf numFmtId="167" fontId="0" fillId="4" borderId="12" xfId="237" applyNumberFormat="1" applyFill="1" applyBorder="1" applyAlignment="1" applyProtection="1">
      <alignment horizontal="left"/>
      <protection locked="0"/>
    </xf>
    <xf numFmtId="167" fontId="0" fillId="4" borderId="12" xfId="237" applyNumberFormat="1" applyFill="1" applyBorder="1" applyProtection="1">
      <alignment/>
      <protection locked="0"/>
    </xf>
    <xf numFmtId="167" fontId="0" fillId="4" borderId="12" xfId="237" applyNumberFormat="1" applyFill="1" applyBorder="1" applyAlignment="1" applyProtection="1">
      <alignment horizontal="right"/>
      <protection locked="0"/>
    </xf>
    <xf numFmtId="171" fontId="0" fillId="4" borderId="12" xfId="233" applyNumberFormat="1" applyFill="1" applyBorder="1" applyAlignment="1" applyProtection="1">
      <alignment horizontal="left" vertical="center" wrapText="1"/>
      <protection locked="0"/>
    </xf>
    <xf numFmtId="3" fontId="0" fillId="4" borderId="12" xfId="233" applyNumberFormat="1" applyFill="1" applyBorder="1" applyProtection="1">
      <alignment/>
      <protection locked="0"/>
    </xf>
    <xf numFmtId="1" fontId="0" fillId="4" borderId="12" xfId="237" applyNumberFormat="1" applyFill="1" applyBorder="1" applyAlignment="1" applyProtection="1">
      <alignment horizontal="right"/>
      <protection locked="0"/>
    </xf>
    <xf numFmtId="0" fontId="3" fillId="5" borderId="21" xfId="228" applyFont="1" applyBorder="1" applyAlignment="1" applyProtection="1">
      <alignment/>
      <protection locked="0"/>
    </xf>
    <xf numFmtId="0" fontId="0" fillId="5" borderId="22" xfId="228" applyBorder="1" applyAlignment="1">
      <alignment/>
      <protection/>
    </xf>
    <xf numFmtId="0" fontId="0" fillId="5" borderId="23" xfId="228" applyBorder="1" applyAlignment="1">
      <alignment/>
      <protection/>
    </xf>
    <xf numFmtId="164" fontId="2" fillId="7" borderId="18" xfId="66" applyFont="1" applyBorder="1" applyAlignment="1">
      <alignment horizontal="left"/>
      <protection/>
    </xf>
    <xf numFmtId="0" fontId="0" fillId="5" borderId="19" xfId="228" applyBorder="1" applyAlignment="1">
      <alignment/>
      <protection/>
    </xf>
    <xf numFmtId="0" fontId="0" fillId="5" borderId="20" xfId="228" applyBorder="1" applyAlignment="1">
      <alignment/>
      <protection/>
    </xf>
    <xf numFmtId="164" fontId="2" fillId="4" borderId="10" xfId="171" applyFont="1" applyFill="1" applyBorder="1" applyAlignment="1">
      <alignment horizontal="left"/>
      <protection locked="0"/>
    </xf>
    <xf numFmtId="0" fontId="0" fillId="4" borderId="0" xfId="228" applyFill="1" applyBorder="1" applyAlignment="1">
      <alignment/>
      <protection/>
    </xf>
    <xf numFmtId="0" fontId="0" fillId="4" borderId="11" xfId="228" applyFill="1" applyBorder="1" applyAlignment="1">
      <alignment/>
      <protection/>
    </xf>
    <xf numFmtId="0" fontId="10" fillId="17" borderId="0" xfId="230" applyFont="1" applyFill="1" applyBorder="1" applyAlignment="1">
      <alignment horizontal="right" indent="1"/>
      <protection/>
    </xf>
    <xf numFmtId="0" fontId="10" fillId="17" borderId="32" xfId="230" applyFont="1" applyFill="1" applyBorder="1" applyAlignment="1">
      <alignment horizontal="right" indent="1"/>
      <protection/>
    </xf>
    <xf numFmtId="0" fontId="0" fillId="4" borderId="13" xfId="230" applyFont="1" applyFill="1" applyBorder="1" applyAlignment="1" applyProtection="1">
      <alignment horizontal="left"/>
      <protection locked="0"/>
    </xf>
    <xf numFmtId="0" fontId="0" fillId="4" borderId="14" xfId="230" applyFont="1" applyFill="1" applyBorder="1" applyAlignment="1" applyProtection="1">
      <alignment horizontal="left"/>
      <protection locked="0"/>
    </xf>
    <xf numFmtId="0" fontId="0" fillId="4" borderId="29" xfId="230" applyFont="1" applyFill="1" applyBorder="1" applyAlignment="1" applyProtection="1">
      <alignment horizontal="left"/>
      <protection locked="0"/>
    </xf>
    <xf numFmtId="0" fontId="9" fillId="4" borderId="12" xfId="228" applyFont="1" applyFill="1" applyBorder="1" applyAlignment="1">
      <alignment/>
      <protection/>
    </xf>
    <xf numFmtId="0" fontId="0" fillId="4" borderId="12" xfId="228" applyFill="1" applyBorder="1" applyAlignment="1">
      <alignment/>
      <protection/>
    </xf>
    <xf numFmtId="14" fontId="9" fillId="4" borderId="14" xfId="228" applyNumberFormat="1" applyFont="1" applyFill="1" applyBorder="1" applyAlignment="1">
      <alignment/>
      <protection/>
    </xf>
    <xf numFmtId="14" fontId="0" fillId="4" borderId="14" xfId="227" applyNumberFormat="1" applyFill="1" applyBorder="1" applyAlignment="1">
      <alignment/>
      <protection/>
    </xf>
    <xf numFmtId="14" fontId="0" fillId="4" borderId="29" xfId="227" applyNumberFormat="1" applyFill="1" applyBorder="1" applyAlignment="1">
      <alignment/>
      <protection/>
    </xf>
    <xf numFmtId="0" fontId="8" fillId="17" borderId="0" xfId="228" applyFont="1" applyFill="1" applyBorder="1" applyAlignment="1">
      <alignment horizontal="left" wrapText="1"/>
      <protection/>
    </xf>
    <xf numFmtId="14" fontId="9" fillId="4" borderId="14" xfId="228" applyNumberFormat="1" applyFont="1" applyFill="1" applyBorder="1" applyAlignment="1">
      <alignment horizontal="right"/>
      <protection/>
    </xf>
    <xf numFmtId="14" fontId="0" fillId="4" borderId="14" xfId="227" applyNumberFormat="1" applyFont="1" applyFill="1" applyBorder="1" applyAlignment="1">
      <alignment horizontal="right"/>
      <protection/>
    </xf>
    <xf numFmtId="14" fontId="0" fillId="4" borderId="29" xfId="227" applyNumberFormat="1" applyFont="1" applyFill="1" applyBorder="1" applyAlignment="1">
      <alignment horizontal="right"/>
      <protection/>
    </xf>
    <xf numFmtId="0" fontId="8" fillId="17" borderId="31" xfId="228" applyFont="1" applyFill="1" applyBorder="1" applyAlignment="1">
      <alignment horizontal="left" wrapText="1"/>
      <protection/>
    </xf>
    <xf numFmtId="0" fontId="13" fillId="4" borderId="13" xfId="168" applyFill="1" applyBorder="1" applyAlignment="1" applyProtection="1">
      <alignment horizontal="left"/>
      <protection locked="0"/>
    </xf>
    <xf numFmtId="0" fontId="0" fillId="4" borderId="14" xfId="231" applyFill="1" applyBorder="1" applyAlignment="1" applyProtection="1">
      <alignment horizontal="left"/>
      <protection locked="0"/>
    </xf>
    <xf numFmtId="0" fontId="0" fillId="4" borderId="29" xfId="231" applyFill="1" applyBorder="1" applyAlignment="1" applyProtection="1">
      <alignment horizontal="left"/>
      <protection locked="0"/>
    </xf>
    <xf numFmtId="0" fontId="0" fillId="5" borderId="14" xfId="230" applyBorder="1">
      <alignment/>
      <protection/>
    </xf>
    <xf numFmtId="0" fontId="0" fillId="5" borderId="29" xfId="230" applyBorder="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9" fillId="0" borderId="0" xfId="228" applyFont="1" applyFill="1" applyAlignment="1">
      <alignment/>
      <protection/>
    </xf>
    <xf numFmtId="0" fontId="0" fillId="0" borderId="0" xfId="227" applyFill="1" applyAlignment="1">
      <alignment/>
      <protection/>
    </xf>
    <xf numFmtId="0" fontId="9" fillId="4" borderId="14" xfId="228" applyFont="1" applyFill="1" applyBorder="1" applyAlignment="1">
      <alignment/>
      <protection/>
    </xf>
    <xf numFmtId="0" fontId="0" fillId="4" borderId="14" xfId="227" applyFill="1" applyBorder="1" applyAlignment="1">
      <alignment/>
      <protection/>
    </xf>
    <xf numFmtId="0" fontId="0" fillId="4" borderId="29" xfId="227" applyFill="1" applyBorder="1" applyAlignment="1">
      <alignment/>
      <protection/>
    </xf>
    <xf numFmtId="49" fontId="9" fillId="4" borderId="14" xfId="228" applyNumberFormat="1" applyFont="1" applyFill="1" applyBorder="1" applyAlignment="1">
      <alignment horizontal="right"/>
      <protection/>
    </xf>
    <xf numFmtId="49" fontId="0" fillId="4" borderId="14" xfId="227" applyNumberFormat="1" applyFont="1" applyFill="1" applyBorder="1" applyAlignment="1">
      <alignment horizontal="right"/>
      <protection/>
    </xf>
    <xf numFmtId="49" fontId="0" fillId="4" borderId="29" xfId="227" applyNumberFormat="1" applyFont="1" applyFill="1" applyBorder="1" applyAlignment="1">
      <alignment horizontal="right"/>
      <protection/>
    </xf>
    <xf numFmtId="0" fontId="15" fillId="18" borderId="0" xfId="226" applyFont="1" applyFill="1" applyBorder="1" applyAlignment="1">
      <alignment horizontal="left" vertical="center"/>
      <protection/>
    </xf>
    <xf numFmtId="0" fontId="40" fillId="28" borderId="33" xfId="0" applyNumberFormat="1" applyFont="1" applyFill="1" applyBorder="1" applyAlignment="1" applyProtection="1">
      <alignment horizontal="center"/>
      <protection locked="0"/>
    </xf>
    <xf numFmtId="0" fontId="40" fillId="28" borderId="34" xfId="0" applyNumberFormat="1" applyFont="1" applyFill="1" applyBorder="1" applyAlignment="1" applyProtection="1">
      <alignment horizontal="center"/>
      <protection locked="0"/>
    </xf>
    <xf numFmtId="0" fontId="40" fillId="29" borderId="34"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17" borderId="13" xfId="230" applyNumberFormat="1" applyFont="1" applyFill="1" applyBorder="1" applyAlignment="1" applyProtection="1">
      <alignment horizontal="center" vertical="center" wrapText="1"/>
      <protection locked="0"/>
    </xf>
    <xf numFmtId="2" fontId="36" fillId="17" borderId="14" xfId="230" applyNumberFormat="1" applyFont="1" applyFill="1" applyBorder="1" applyAlignment="1" applyProtection="1">
      <alignment horizontal="center" vertical="center" wrapText="1"/>
      <protection locked="0"/>
    </xf>
    <xf numFmtId="2" fontId="36" fillId="17" borderId="29"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17" borderId="13" xfId="230" applyNumberFormat="1" applyFont="1" applyFill="1" applyBorder="1" applyAlignment="1" applyProtection="1">
      <alignment horizontal="center" vertical="center" wrapText="1"/>
      <protection/>
    </xf>
    <xf numFmtId="2" fontId="36" fillId="17" borderId="14" xfId="230" applyNumberFormat="1" applyFont="1" applyFill="1" applyBorder="1" applyAlignment="1" applyProtection="1">
      <alignment horizontal="center" vertical="center" wrapText="1"/>
      <protection/>
    </xf>
    <xf numFmtId="2" fontId="36" fillId="17" borderId="29" xfId="230" applyNumberFormat="1" applyFont="1" applyFill="1" applyBorder="1" applyAlignment="1" applyProtection="1">
      <alignment horizontal="center" vertical="center" wrapText="1"/>
      <protection/>
    </xf>
    <xf numFmtId="168" fontId="10" fillId="17" borderId="13" xfId="230" applyNumberFormat="1" applyFont="1" applyFill="1" applyBorder="1" applyAlignment="1" applyProtection="1" quotePrefix="1">
      <alignment horizontal="right" vertical="center" wrapText="1"/>
      <protection/>
    </xf>
    <xf numFmtId="168" fontId="10" fillId="17" borderId="29"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3" applyFont="1" applyAlignment="1">
      <alignment/>
      <protection/>
    </xf>
    <xf numFmtId="0" fontId="3" fillId="25"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3" applyFont="1" applyFill="1" applyBorder="1" applyAlignment="1" applyProtection="1">
      <alignment horizontal="right"/>
      <protection/>
    </xf>
    <xf numFmtId="0" fontId="36" fillId="23" borderId="29" xfId="233" applyFont="1" applyFill="1" applyBorder="1" applyAlignment="1" applyProtection="1">
      <alignment horizontal="right"/>
      <protection/>
    </xf>
    <xf numFmtId="49" fontId="36" fillId="17" borderId="31" xfId="235" applyNumberFormat="1" applyFont="1" applyFill="1" applyBorder="1" applyAlignment="1" applyProtection="1">
      <alignment horizontal="center" vertical="center" wrapText="1"/>
      <protection locked="0"/>
    </xf>
    <xf numFmtId="49" fontId="36" fillId="17" borderId="0" xfId="235" applyNumberFormat="1" applyFont="1" applyFill="1" applyBorder="1" applyAlignment="1" applyProtection="1">
      <alignment horizontal="center" vertical="center" wrapText="1"/>
      <protection locked="0"/>
    </xf>
    <xf numFmtId="0" fontId="40" fillId="25" borderId="0" xfId="0" applyNumberFormat="1" applyFont="1" applyFill="1" applyAlignment="1" applyProtection="1">
      <alignment horizontal="center"/>
      <protection/>
    </xf>
    <xf numFmtId="49" fontId="36" fillId="17" borderId="13" xfId="233" applyNumberFormat="1" applyFont="1" applyFill="1" applyBorder="1" applyAlignment="1" applyProtection="1">
      <alignment horizontal="center" vertical="center" wrapText="1"/>
      <protection/>
    </xf>
    <xf numFmtId="49" fontId="36" fillId="17" borderId="14" xfId="233" applyNumberFormat="1" applyFont="1" applyFill="1" applyBorder="1" applyAlignment="1" applyProtection="1">
      <alignment horizontal="center" vertical="center" wrapText="1"/>
      <protection/>
    </xf>
    <xf numFmtId="49" fontId="36" fillId="17" borderId="29" xfId="233" applyNumberFormat="1" applyFont="1" applyFill="1" applyBorder="1" applyAlignment="1" applyProtection="1">
      <alignment horizontal="center" vertical="center" wrapText="1"/>
      <protection/>
    </xf>
    <xf numFmtId="0" fontId="40" fillId="27" borderId="0" xfId="0" applyNumberFormat="1" applyFont="1" applyFill="1" applyAlignment="1" applyProtection="1">
      <alignment horizontal="center"/>
      <protection/>
    </xf>
    <xf numFmtId="0" fontId="40" fillId="27" borderId="34" xfId="0" applyNumberFormat="1" applyFont="1" applyFill="1" applyBorder="1" applyAlignment="1" applyProtection="1">
      <alignment horizontal="center"/>
      <protection/>
    </xf>
    <xf numFmtId="0" fontId="0" fillId="5" borderId="0" xfId="230" applyAlignment="1" applyProtection="1">
      <alignment/>
      <protection locked="0"/>
    </xf>
    <xf numFmtId="0" fontId="75" fillId="30" borderId="0" xfId="0" applyNumberFormat="1" applyFont="1" applyFill="1" applyAlignment="1" applyProtection="1">
      <alignment horizontal="center" vertical="center"/>
      <protection/>
    </xf>
    <xf numFmtId="0" fontId="75" fillId="31" borderId="13" xfId="0" applyNumberFormat="1" applyFont="1" applyFill="1" applyBorder="1" applyAlignment="1" applyProtection="1">
      <alignment horizontal="center" vertical="center"/>
      <protection/>
    </xf>
    <xf numFmtId="0" fontId="75" fillId="31" borderId="14" xfId="0" applyNumberFormat="1" applyFont="1" applyFill="1" applyBorder="1" applyAlignment="1" applyProtection="1">
      <alignment horizontal="center" vertical="center"/>
      <protection/>
    </xf>
    <xf numFmtId="0" fontId="75" fillId="31" borderId="29" xfId="0" applyNumberFormat="1" applyFont="1" applyFill="1" applyBorder="1" applyAlignment="1" applyProtection="1">
      <alignment horizontal="center" vertical="center"/>
      <protection/>
    </xf>
    <xf numFmtId="0" fontId="75" fillId="32" borderId="26" xfId="0" applyNumberFormat="1" applyFont="1" applyFill="1" applyBorder="1" applyAlignment="1" applyProtection="1">
      <alignment horizontal="center" vertical="center"/>
      <protection/>
    </xf>
    <xf numFmtId="0" fontId="75" fillId="32" borderId="25" xfId="0" applyNumberFormat="1" applyFont="1" applyFill="1" applyBorder="1" applyAlignment="1" applyProtection="1">
      <alignment horizontal="center" vertical="center"/>
      <protection/>
    </xf>
    <xf numFmtId="0" fontId="40" fillId="25" borderId="33" xfId="0" applyNumberFormat="1" applyFont="1" applyFill="1" applyBorder="1" applyAlignment="1" applyProtection="1">
      <alignment horizontal="center"/>
      <protection/>
    </xf>
    <xf numFmtId="0" fontId="40" fillId="25" borderId="34" xfId="0" applyNumberFormat="1" applyFont="1" applyFill="1" applyBorder="1" applyAlignment="1" applyProtection="1">
      <alignment horizontal="center"/>
      <protection/>
    </xf>
    <xf numFmtId="0" fontId="75" fillId="33" borderId="0" xfId="0" applyNumberFormat="1" applyFont="1" applyFill="1" applyAlignment="1" applyProtection="1">
      <alignment horizontal="center" vertical="center"/>
      <protection/>
    </xf>
    <xf numFmtId="167" fontId="0" fillId="4" borderId="12" xfId="230" applyNumberFormat="1" applyFont="1" applyFill="1" applyBorder="1" applyAlignment="1" applyProtection="1">
      <alignment horizontal="left"/>
      <protection locked="0"/>
    </xf>
    <xf numFmtId="168" fontId="36" fillId="17" borderId="13" xfId="230" applyNumberFormat="1" applyFont="1" applyFill="1" applyBorder="1" applyAlignment="1" quotePrefix="1">
      <alignment horizontal="left" vertical="center" wrapText="1"/>
      <protection/>
    </xf>
    <xf numFmtId="168" fontId="36" fillId="17" borderId="14" xfId="230" applyNumberFormat="1" applyFont="1" applyFill="1" applyBorder="1" applyAlignment="1" quotePrefix="1">
      <alignment horizontal="left" vertical="center" wrapText="1"/>
      <protection/>
    </xf>
    <xf numFmtId="168" fontId="36" fillId="17" borderId="29" xfId="230" applyNumberFormat="1" applyFont="1" applyFill="1" applyBorder="1" applyAlignment="1" quotePrefix="1">
      <alignment horizontal="left" vertical="center" wrapText="1"/>
      <protection/>
    </xf>
    <xf numFmtId="167" fontId="0" fillId="4" borderId="13" xfId="230" applyNumberFormat="1" applyFont="1" applyFill="1" applyBorder="1" applyAlignment="1" applyProtection="1">
      <alignment horizontal="left"/>
      <protection locked="0"/>
    </xf>
    <xf numFmtId="167" fontId="0" fillId="4" borderId="14" xfId="230" applyNumberFormat="1" applyFont="1" applyFill="1" applyBorder="1" applyAlignment="1" applyProtection="1">
      <alignment horizontal="left"/>
      <protection locked="0"/>
    </xf>
    <xf numFmtId="167" fontId="0" fillId="4" borderId="29" xfId="230" applyNumberFormat="1" applyFont="1" applyFill="1" applyBorder="1" applyAlignment="1" applyProtection="1">
      <alignment horizontal="left"/>
      <protection locked="0"/>
    </xf>
  </cellXfs>
  <cellStyles count="244">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tyle 1" xfId="247"/>
    <cellStyle name="Style 1 2" xfId="248"/>
    <cellStyle name="Style 1 2 2" xfId="249"/>
    <cellStyle name="Style 1 2 2 2" xfId="250"/>
    <cellStyle name="Style 1 3" xfId="251"/>
    <cellStyle name="Style 1 3 2" xfId="252"/>
    <cellStyle name="Style 1 4" xfId="253"/>
    <cellStyle name="Style 1 4 2" xfId="254"/>
    <cellStyle name="Title" xfId="255"/>
    <cellStyle name="Total" xfId="256"/>
    <cellStyle name="Warning Text"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171450</xdr:rowOff>
    </xdr:to>
    <xdr:sp>
      <xdr:nvSpPr>
        <xdr:cNvPr id="1" name="AutoShape 15">
          <a:hlinkClick r:id="rId1"/>
        </xdr:cNvPr>
        <xdr:cNvSpPr>
          <a:spLocks/>
        </xdr:cNvSpPr>
      </xdr:nvSpPr>
      <xdr:spPr>
        <a:xfrm>
          <a:off x="771525" y="1152525"/>
          <a:ext cx="2524125"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19050</xdr:colOff>
      <xdr:row>13</xdr:row>
      <xdr:rowOff>114300</xdr:rowOff>
    </xdr:from>
    <xdr:to>
      <xdr:col>4</xdr:col>
      <xdr:colOff>314325</xdr:colOff>
      <xdr:row>16</xdr:row>
      <xdr:rowOff>95250</xdr:rowOff>
    </xdr:to>
    <xdr:sp>
      <xdr:nvSpPr>
        <xdr:cNvPr id="2" name="AutoShape 2">
          <a:hlinkClick r:id="rId2"/>
        </xdr:cNvPr>
        <xdr:cNvSpPr>
          <a:spLocks/>
        </xdr:cNvSpPr>
      </xdr:nvSpPr>
      <xdr:spPr>
        <a:xfrm>
          <a:off x="809625" y="27717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314325</xdr:colOff>
      <xdr:row>24</xdr:row>
      <xdr:rowOff>19050</xdr:rowOff>
    </xdr:to>
    <xdr:sp>
      <xdr:nvSpPr>
        <xdr:cNvPr id="3" name="AutoShape 2">
          <a:hlinkClick r:id="rId3"/>
        </xdr:cNvPr>
        <xdr:cNvSpPr>
          <a:spLocks/>
        </xdr:cNvSpPr>
      </xdr:nvSpPr>
      <xdr:spPr>
        <a:xfrm>
          <a:off x="800100" y="42481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419100</xdr:colOff>
      <xdr:row>33</xdr:row>
      <xdr:rowOff>28575</xdr:rowOff>
    </xdr:from>
    <xdr:to>
      <xdr:col>4</xdr:col>
      <xdr:colOff>704850</xdr:colOff>
      <xdr:row>35</xdr:row>
      <xdr:rowOff>180975</xdr:rowOff>
    </xdr:to>
    <xdr:sp>
      <xdr:nvSpPr>
        <xdr:cNvPr id="4" name="AutoShape 2">
          <a:hlinkClick r:id="rId4"/>
        </xdr:cNvPr>
        <xdr:cNvSpPr>
          <a:spLocks/>
        </xdr:cNvSpPr>
      </xdr:nvSpPr>
      <xdr:spPr>
        <a:xfrm>
          <a:off x="1209675" y="6515100"/>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428625</xdr:colOff>
      <xdr:row>29</xdr:row>
      <xdr:rowOff>57150</xdr:rowOff>
    </xdr:from>
    <xdr:to>
      <xdr:col>4</xdr:col>
      <xdr:colOff>714375</xdr:colOff>
      <xdr:row>32</xdr:row>
      <xdr:rowOff>19050</xdr:rowOff>
    </xdr:to>
    <xdr:sp>
      <xdr:nvSpPr>
        <xdr:cNvPr id="5" name="AutoShape 2">
          <a:hlinkClick r:id="rId5"/>
        </xdr:cNvPr>
        <xdr:cNvSpPr>
          <a:spLocks/>
        </xdr:cNvSpPr>
      </xdr:nvSpPr>
      <xdr:spPr>
        <a:xfrm>
          <a:off x="1219200" y="57816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409575</xdr:colOff>
      <xdr:row>17</xdr:row>
      <xdr:rowOff>95250</xdr:rowOff>
    </xdr:from>
    <xdr:to>
      <xdr:col>4</xdr:col>
      <xdr:colOff>714375</xdr:colOff>
      <xdr:row>20</xdr:row>
      <xdr:rowOff>0</xdr:rowOff>
    </xdr:to>
    <xdr:sp>
      <xdr:nvSpPr>
        <xdr:cNvPr id="6" name="AutoShape 2">
          <a:hlinkClick r:id="rId6"/>
        </xdr:cNvPr>
        <xdr:cNvSpPr>
          <a:spLocks/>
        </xdr:cNvSpPr>
      </xdr:nvSpPr>
      <xdr:spPr>
        <a:xfrm>
          <a:off x="1200150" y="35147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409575</xdr:colOff>
      <xdr:row>37</xdr:row>
      <xdr:rowOff>28575</xdr:rowOff>
    </xdr:from>
    <xdr:to>
      <xdr:col>4</xdr:col>
      <xdr:colOff>714375</xdr:colOff>
      <xdr:row>39</xdr:row>
      <xdr:rowOff>190500</xdr:rowOff>
    </xdr:to>
    <xdr:sp>
      <xdr:nvSpPr>
        <xdr:cNvPr id="7" name="AutoShape 2">
          <a:hlinkClick r:id="rId7"/>
        </xdr:cNvPr>
        <xdr:cNvSpPr>
          <a:spLocks/>
        </xdr:cNvSpPr>
      </xdr:nvSpPr>
      <xdr:spPr>
        <a:xfrm>
          <a:off x="1200150" y="727710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28575</xdr:rowOff>
    </xdr:from>
    <xdr:to>
      <xdr:col>8</xdr:col>
      <xdr:colOff>361950</xdr:colOff>
      <xdr:row>7</xdr:row>
      <xdr:rowOff>171450</xdr:rowOff>
    </xdr:to>
    <xdr:sp>
      <xdr:nvSpPr>
        <xdr:cNvPr id="8" name="AutoShape 2">
          <a:hlinkClick r:id="rId8"/>
        </xdr:cNvPr>
        <xdr:cNvSpPr>
          <a:spLocks/>
        </xdr:cNvSpPr>
      </xdr:nvSpPr>
      <xdr:spPr>
        <a:xfrm>
          <a:off x="4448175" y="1162050"/>
          <a:ext cx="25431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104775</xdr:colOff>
      <xdr:row>32</xdr:row>
      <xdr:rowOff>95250</xdr:rowOff>
    </xdr:from>
    <xdr:to>
      <xdr:col>8</xdr:col>
      <xdr:colOff>400050</xdr:colOff>
      <xdr:row>35</xdr:row>
      <xdr:rowOff>76200</xdr:rowOff>
    </xdr:to>
    <xdr:sp>
      <xdr:nvSpPr>
        <xdr:cNvPr id="9" name="AutoShape 2">
          <a:hlinkClick r:id="rId9"/>
        </xdr:cNvPr>
        <xdr:cNvSpPr>
          <a:spLocks noChangeAspect="1"/>
        </xdr:cNvSpPr>
      </xdr:nvSpPr>
      <xdr:spPr>
        <a:xfrm>
          <a:off x="4505325" y="63912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85725</xdr:colOff>
      <xdr:row>39</xdr:row>
      <xdr:rowOff>114300</xdr:rowOff>
    </xdr:from>
    <xdr:to>
      <xdr:col>8</xdr:col>
      <xdr:colOff>390525</xdr:colOff>
      <xdr:row>42</xdr:row>
      <xdr:rowOff>19050</xdr:rowOff>
    </xdr:to>
    <xdr:sp>
      <xdr:nvSpPr>
        <xdr:cNvPr id="10" name="AutoShape 2">
          <a:hlinkClick r:id="rId10"/>
        </xdr:cNvPr>
        <xdr:cNvSpPr>
          <a:spLocks/>
        </xdr:cNvSpPr>
      </xdr:nvSpPr>
      <xdr:spPr>
        <a:xfrm>
          <a:off x="4486275" y="77438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304800</xdr:colOff>
      <xdr:row>8</xdr:row>
      <xdr:rowOff>171450</xdr:rowOff>
    </xdr:from>
    <xdr:to>
      <xdr:col>8</xdr:col>
      <xdr:colOff>571500</xdr:colOff>
      <xdr:row>11</xdr:row>
      <xdr:rowOff>114300</xdr:rowOff>
    </xdr:to>
    <xdr:sp>
      <xdr:nvSpPr>
        <xdr:cNvPr id="11" name="AutoShape 2">
          <a:hlinkClick r:id="rId11"/>
        </xdr:cNvPr>
        <xdr:cNvSpPr>
          <a:spLocks/>
        </xdr:cNvSpPr>
      </xdr:nvSpPr>
      <xdr:spPr>
        <a:xfrm>
          <a:off x="4705350" y="1876425"/>
          <a:ext cx="24955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25</xdr:row>
      <xdr:rowOff>38100</xdr:rowOff>
    </xdr:from>
    <xdr:to>
      <xdr:col>4</xdr:col>
      <xdr:colOff>723900</xdr:colOff>
      <xdr:row>27</xdr:row>
      <xdr:rowOff>171450</xdr:rowOff>
    </xdr:to>
    <xdr:sp>
      <xdr:nvSpPr>
        <xdr:cNvPr id="12" name="AutoShape 2">
          <a:hlinkClick r:id="rId12"/>
        </xdr:cNvPr>
        <xdr:cNvSpPr>
          <a:spLocks/>
        </xdr:cNvSpPr>
      </xdr:nvSpPr>
      <xdr:spPr>
        <a:xfrm>
          <a:off x="1219200" y="5000625"/>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304800</xdr:colOff>
      <xdr:row>21</xdr:row>
      <xdr:rowOff>19050</xdr:rowOff>
    </xdr:from>
    <xdr:to>
      <xdr:col>8</xdr:col>
      <xdr:colOff>571500</xdr:colOff>
      <xdr:row>24</xdr:row>
      <xdr:rowOff>0</xdr:rowOff>
    </xdr:to>
    <xdr:sp>
      <xdr:nvSpPr>
        <xdr:cNvPr id="13" name="AutoShape 2">
          <a:hlinkClick r:id="rId13"/>
        </xdr:cNvPr>
        <xdr:cNvSpPr>
          <a:spLocks/>
        </xdr:cNvSpPr>
      </xdr:nvSpPr>
      <xdr:spPr>
        <a:xfrm>
          <a:off x="4705350" y="4210050"/>
          <a:ext cx="24955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85725</xdr:colOff>
      <xdr:row>25</xdr:row>
      <xdr:rowOff>57150</xdr:rowOff>
    </xdr:from>
    <xdr:to>
      <xdr:col>8</xdr:col>
      <xdr:colOff>381000</xdr:colOff>
      <xdr:row>28</xdr:row>
      <xdr:rowOff>19050</xdr:rowOff>
    </xdr:to>
    <xdr:sp>
      <xdr:nvSpPr>
        <xdr:cNvPr id="14" name="AutoShape 2">
          <a:hlinkClick r:id="rId14"/>
        </xdr:cNvPr>
        <xdr:cNvSpPr>
          <a:spLocks/>
        </xdr:cNvSpPr>
      </xdr:nvSpPr>
      <xdr:spPr>
        <a:xfrm>
          <a:off x="4486275" y="50196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304800</xdr:colOff>
      <xdr:row>16</xdr:row>
      <xdr:rowOff>114300</xdr:rowOff>
    </xdr:from>
    <xdr:to>
      <xdr:col>8</xdr:col>
      <xdr:colOff>590550</xdr:colOff>
      <xdr:row>19</xdr:row>
      <xdr:rowOff>95250</xdr:rowOff>
    </xdr:to>
    <xdr:sp>
      <xdr:nvSpPr>
        <xdr:cNvPr id="15" name="AutoShape 2">
          <a:hlinkClick r:id="rId15"/>
        </xdr:cNvPr>
        <xdr:cNvSpPr>
          <a:spLocks/>
        </xdr:cNvSpPr>
      </xdr:nvSpPr>
      <xdr:spPr>
        <a:xfrm>
          <a:off x="4705350" y="33432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428625</xdr:colOff>
      <xdr:row>35</xdr:row>
      <xdr:rowOff>190500</xdr:rowOff>
    </xdr:from>
    <xdr:to>
      <xdr:col>8</xdr:col>
      <xdr:colOff>723900</xdr:colOff>
      <xdr:row>38</xdr:row>
      <xdr:rowOff>133350</xdr:rowOff>
    </xdr:to>
    <xdr:sp>
      <xdr:nvSpPr>
        <xdr:cNvPr id="16" name="AutoShape 2">
          <a:hlinkClick r:id="rId16"/>
        </xdr:cNvPr>
        <xdr:cNvSpPr>
          <a:spLocks/>
        </xdr:cNvSpPr>
      </xdr:nvSpPr>
      <xdr:spPr>
        <a:xfrm>
          <a:off x="4829175" y="7058025"/>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304800</xdr:colOff>
      <xdr:row>12</xdr:row>
      <xdr:rowOff>114300</xdr:rowOff>
    </xdr:from>
    <xdr:to>
      <xdr:col>8</xdr:col>
      <xdr:colOff>600075</xdr:colOff>
      <xdr:row>15</xdr:row>
      <xdr:rowOff>38100</xdr:rowOff>
    </xdr:to>
    <xdr:sp>
      <xdr:nvSpPr>
        <xdr:cNvPr id="17" name="AutoShape 2">
          <a:hlinkClick r:id="rId17"/>
        </xdr:cNvPr>
        <xdr:cNvSpPr>
          <a:spLocks/>
        </xdr:cNvSpPr>
      </xdr:nvSpPr>
      <xdr:spPr>
        <a:xfrm>
          <a:off x="4705350" y="2581275"/>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438150</xdr:colOff>
      <xdr:row>29</xdr:row>
      <xdr:rowOff>0</xdr:rowOff>
    </xdr:from>
    <xdr:to>
      <xdr:col>8</xdr:col>
      <xdr:colOff>723900</xdr:colOff>
      <xdr:row>31</xdr:row>
      <xdr:rowOff>152400</xdr:rowOff>
    </xdr:to>
    <xdr:sp>
      <xdr:nvSpPr>
        <xdr:cNvPr id="18" name="AutoShape 2">
          <a:hlinkClick r:id="rId18"/>
        </xdr:cNvPr>
        <xdr:cNvSpPr>
          <a:spLocks/>
        </xdr:cNvSpPr>
      </xdr:nvSpPr>
      <xdr:spPr>
        <a:xfrm>
          <a:off x="4838700"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104775</xdr:colOff>
      <xdr:row>43</xdr:row>
      <xdr:rowOff>133350</xdr:rowOff>
    </xdr:from>
    <xdr:to>
      <xdr:col>8</xdr:col>
      <xdr:colOff>390525</xdr:colOff>
      <xdr:row>46</xdr:row>
      <xdr:rowOff>38100</xdr:rowOff>
    </xdr:to>
    <xdr:sp>
      <xdr:nvSpPr>
        <xdr:cNvPr id="19" name="AutoShape 2">
          <a:hlinkClick r:id="rId19"/>
        </xdr:cNvPr>
        <xdr:cNvSpPr>
          <a:spLocks/>
        </xdr:cNvSpPr>
      </xdr:nvSpPr>
      <xdr:spPr>
        <a:xfrm>
          <a:off x="4505325" y="8524875"/>
          <a:ext cx="251460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361950</xdr:colOff>
      <xdr:row>9</xdr:row>
      <xdr:rowOff>57150</xdr:rowOff>
    </xdr:from>
    <xdr:to>
      <xdr:col>4</xdr:col>
      <xdr:colOff>276225</xdr:colOff>
      <xdr:row>12</xdr:row>
      <xdr:rowOff>19050</xdr:rowOff>
    </xdr:to>
    <xdr:sp>
      <xdr:nvSpPr>
        <xdr:cNvPr id="20" name="AutoShape 15">
          <a:hlinkClick r:id="rId20"/>
        </xdr:cNvPr>
        <xdr:cNvSpPr>
          <a:spLocks/>
        </xdr:cNvSpPr>
      </xdr:nvSpPr>
      <xdr:spPr>
        <a:xfrm>
          <a:off x="771525" y="1952625"/>
          <a:ext cx="2524125"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19050</xdr:rowOff>
    </xdr:to>
    <xdr:sp>
      <xdr:nvSpPr>
        <xdr:cNvPr id="1" name="AutoShape 45">
          <a:hlinkClick r:id="rId1"/>
        </xdr:cNvPr>
        <xdr:cNvSpPr>
          <a:spLocks/>
        </xdr:cNvSpPr>
      </xdr:nvSpPr>
      <xdr:spPr>
        <a:xfrm>
          <a:off x="0" y="0"/>
          <a:ext cx="762000" cy="2762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19050</xdr:rowOff>
    </xdr:to>
    <xdr:sp>
      <xdr:nvSpPr>
        <xdr:cNvPr id="4" name="AutoShape 45">
          <a:hlinkClick r:id="rId3"/>
        </xdr:cNvPr>
        <xdr:cNvSpPr>
          <a:spLocks/>
        </xdr:cNvSpPr>
      </xdr:nvSpPr>
      <xdr:spPr>
        <a:xfrm>
          <a:off x="28575" y="38100"/>
          <a:ext cx="7715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0</xdr:row>
      <xdr:rowOff>228600</xdr:rowOff>
    </xdr:to>
    <xdr:sp>
      <xdr:nvSpPr>
        <xdr:cNvPr id="1" name="AutoShape 45">
          <a:hlinkClick r:id="rId1"/>
        </xdr:cNvPr>
        <xdr:cNvSpPr>
          <a:spLocks/>
        </xdr:cNvSpPr>
      </xdr:nvSpPr>
      <xdr:spPr>
        <a:xfrm>
          <a:off x="0" y="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29.bin" /><Relationship Id="rId5"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31.bin" /><Relationship Id="rId6"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35.bin" /><Relationship Id="rId6"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41.bin" /><Relationship Id="rId4" Type="http://schemas.openxmlformats.org/officeDocument/2006/relationships/customProperty" Target="../customProperty4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43.bin" /><Relationship Id="rId3" Type="http://schemas.openxmlformats.org/officeDocument/2006/relationships/customProperty" Target="../customProperty4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3" sqref="A3"/>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72" t="s">
        <v>2</v>
      </c>
      <c r="B6" s="373"/>
      <c r="C6" s="373"/>
      <c r="D6" s="373"/>
      <c r="E6" s="373"/>
      <c r="F6" s="373"/>
      <c r="G6" s="373"/>
      <c r="H6" s="373"/>
      <c r="I6" s="374"/>
    </row>
    <row r="7" spans="1:9" ht="12.75">
      <c r="A7" s="4" t="s">
        <v>533</v>
      </c>
      <c r="B7" s="5"/>
      <c r="C7" s="5"/>
      <c r="D7" s="5"/>
      <c r="E7" s="5"/>
      <c r="F7" s="5"/>
      <c r="G7" s="5"/>
      <c r="H7" s="5"/>
      <c r="I7" s="6"/>
    </row>
    <row r="8" spans="1:9" ht="12.75">
      <c r="A8" s="378" t="s">
        <v>3</v>
      </c>
      <c r="B8" s="379"/>
      <c r="C8" s="379"/>
      <c r="D8" s="379"/>
      <c r="E8" s="379"/>
      <c r="F8" s="379"/>
      <c r="G8" s="379"/>
      <c r="H8" s="379"/>
      <c r="I8" s="380"/>
    </row>
    <row r="9" spans="1:9" ht="13.5" thickBot="1">
      <c r="A9" s="375" t="s">
        <v>4</v>
      </c>
      <c r="B9" s="376"/>
      <c r="C9" s="376"/>
      <c r="D9" s="376"/>
      <c r="E9" s="376"/>
      <c r="F9" s="376"/>
      <c r="G9" s="376"/>
      <c r="H9" s="376"/>
      <c r="I9" s="377"/>
    </row>
    <row r="10" spans="1:9" ht="12.75">
      <c r="A10" s="401"/>
      <c r="B10" s="402"/>
      <c r="C10" s="402"/>
      <c r="D10" s="402"/>
      <c r="E10" s="402"/>
      <c r="F10" s="402"/>
      <c r="G10" s="402"/>
      <c r="H10" s="402"/>
      <c r="I10" s="402"/>
    </row>
    <row r="11" spans="1:7" ht="12.75">
      <c r="A11" s="7" t="s">
        <v>5</v>
      </c>
      <c r="B11" s="8"/>
      <c r="C11" s="8"/>
      <c r="D11" s="9"/>
      <c r="E11" s="9"/>
      <c r="F11" s="9"/>
      <c r="G11" s="9"/>
    </row>
    <row r="12" ht="12.75">
      <c r="A12" s="10" t="s">
        <v>6</v>
      </c>
    </row>
    <row r="14" ht="12.75">
      <c r="J14" s="11"/>
    </row>
    <row r="15" spans="1:5" ht="18">
      <c r="A15" s="12" t="s">
        <v>217</v>
      </c>
      <c r="B15" s="13"/>
      <c r="C15" s="386" t="s">
        <v>560</v>
      </c>
      <c r="D15" s="387"/>
      <c r="E15" s="387"/>
    </row>
    <row r="16" spans="1:2" ht="18">
      <c r="A16" s="14"/>
      <c r="B16" s="14"/>
    </row>
    <row r="17" spans="1:5" ht="18">
      <c r="A17" s="12" t="s">
        <v>27</v>
      </c>
      <c r="B17" s="13"/>
      <c r="C17" s="386">
        <v>52072109865</v>
      </c>
      <c r="D17" s="387"/>
      <c r="E17" s="387"/>
    </row>
    <row r="18" spans="1:5" ht="18">
      <c r="A18" s="14"/>
      <c r="B18" s="14"/>
      <c r="C18" s="403"/>
      <c r="D18" s="404"/>
      <c r="E18" s="404"/>
    </row>
    <row r="19" spans="1:8" ht="18">
      <c r="A19" s="15" t="s">
        <v>218</v>
      </c>
      <c r="B19" s="16"/>
      <c r="C19" s="405" t="s">
        <v>560</v>
      </c>
      <c r="D19" s="406"/>
      <c r="E19" s="407"/>
      <c r="H19" s="103"/>
    </row>
    <row r="21" spans="1:5" ht="18">
      <c r="A21" s="15" t="s">
        <v>162</v>
      </c>
      <c r="B21" s="16"/>
      <c r="C21" s="388">
        <v>44562</v>
      </c>
      <c r="D21" s="389"/>
      <c r="E21" s="390"/>
    </row>
    <row r="23" spans="1:5" ht="18">
      <c r="A23" s="15" t="s">
        <v>163</v>
      </c>
      <c r="B23" s="16"/>
      <c r="C23" s="388">
        <v>44926</v>
      </c>
      <c r="D23" s="389"/>
      <c r="E23" s="390"/>
    </row>
    <row r="25" spans="1:5" ht="18">
      <c r="A25" s="145" t="s">
        <v>552</v>
      </c>
      <c r="B25" s="146"/>
      <c r="C25" s="388">
        <v>45044</v>
      </c>
      <c r="D25" s="389"/>
      <c r="E25" s="390"/>
    </row>
    <row r="27" spans="1:5" ht="18">
      <c r="A27" s="145" t="s">
        <v>411</v>
      </c>
      <c r="B27" s="146"/>
      <c r="C27" s="388">
        <v>45044</v>
      </c>
      <c r="D27" s="389"/>
      <c r="E27" s="390"/>
    </row>
    <row r="29" spans="1:11" ht="60" customHeight="1">
      <c r="A29" s="391" t="s">
        <v>395</v>
      </c>
      <c r="B29" s="391"/>
      <c r="C29" s="408" t="s">
        <v>398</v>
      </c>
      <c r="D29" s="409"/>
      <c r="E29" s="410"/>
      <c r="F29" s="395" t="s">
        <v>365</v>
      </c>
      <c r="G29" s="391"/>
      <c r="H29" s="391"/>
      <c r="I29" s="392"/>
      <c r="J29" s="393"/>
      <c r="K29" s="394"/>
    </row>
    <row r="30" ht="13.5" thickBot="1"/>
    <row r="31" spans="1:8" ht="12.75">
      <c r="A31" s="56"/>
      <c r="B31" s="57"/>
      <c r="C31" s="57"/>
      <c r="D31" s="57"/>
      <c r="E31" s="58"/>
      <c r="F31" s="58"/>
      <c r="G31" s="58"/>
      <c r="H31" s="59"/>
    </row>
    <row r="32" spans="1:8" ht="12.75">
      <c r="A32" s="60" t="s">
        <v>7</v>
      </c>
      <c r="B32" s="381" t="s">
        <v>8</v>
      </c>
      <c r="C32" s="382"/>
      <c r="D32" s="383" t="s">
        <v>561</v>
      </c>
      <c r="E32" s="384"/>
      <c r="F32" s="384"/>
      <c r="G32" s="385"/>
      <c r="H32" s="62"/>
    </row>
    <row r="33" spans="1:8" ht="12.75">
      <c r="A33" s="60"/>
      <c r="B33" s="381" t="s">
        <v>9</v>
      </c>
      <c r="C33" s="382"/>
      <c r="D33" s="383" t="s">
        <v>562</v>
      </c>
      <c r="E33" s="384"/>
      <c r="F33" s="384"/>
      <c r="G33" s="385"/>
      <c r="H33" s="62"/>
    </row>
    <row r="34" spans="1:8" ht="12.75">
      <c r="A34" s="60"/>
      <c r="B34" s="63"/>
      <c r="C34" s="61" t="s">
        <v>10</v>
      </c>
      <c r="D34" s="64" t="s">
        <v>563</v>
      </c>
      <c r="E34" s="61" t="s">
        <v>11</v>
      </c>
      <c r="F34" s="64">
        <v>3000</v>
      </c>
      <c r="G34" s="65"/>
      <c r="H34" s="66"/>
    </row>
    <row r="35" spans="1:8" ht="12.75">
      <c r="A35" s="60"/>
      <c r="B35" s="63"/>
      <c r="C35" s="63"/>
      <c r="D35" s="63"/>
      <c r="E35" s="65"/>
      <c r="F35" s="63"/>
      <c r="G35" s="65"/>
      <c r="H35" s="67"/>
    </row>
    <row r="36" spans="1:8" ht="12.75">
      <c r="A36" s="60" t="s">
        <v>12</v>
      </c>
      <c r="B36" s="381" t="s">
        <v>8</v>
      </c>
      <c r="C36" s="382"/>
      <c r="D36" s="383" t="s">
        <v>561</v>
      </c>
      <c r="E36" s="384"/>
      <c r="F36" s="384"/>
      <c r="G36" s="385"/>
      <c r="H36" s="68"/>
    </row>
    <row r="37" spans="1:8" ht="12.75">
      <c r="A37" s="60"/>
      <c r="B37" s="381" t="s">
        <v>9</v>
      </c>
      <c r="C37" s="382"/>
      <c r="D37" s="383" t="s">
        <v>562</v>
      </c>
      <c r="E37" s="384"/>
      <c r="F37" s="384"/>
      <c r="G37" s="385"/>
      <c r="H37" s="68"/>
    </row>
    <row r="38" spans="1:8" ht="12.75">
      <c r="A38" s="69"/>
      <c r="B38" s="63"/>
      <c r="C38" s="61" t="s">
        <v>10</v>
      </c>
      <c r="D38" s="64" t="s">
        <v>563</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383" t="s">
        <v>564</v>
      </c>
      <c r="C41" s="384"/>
      <c r="D41" s="399"/>
      <c r="E41" s="399"/>
      <c r="F41" s="400"/>
      <c r="G41" s="65"/>
      <c r="H41" s="67"/>
    </row>
    <row r="42" spans="1:8" ht="12.75">
      <c r="A42" s="60" t="s">
        <v>14</v>
      </c>
      <c r="B42" s="383" t="s">
        <v>565</v>
      </c>
      <c r="C42" s="384"/>
      <c r="D42" s="384"/>
      <c r="E42" s="384"/>
      <c r="F42" s="385"/>
      <c r="G42" s="65"/>
      <c r="H42" s="67"/>
    </row>
    <row r="43" spans="1:8" ht="12.75">
      <c r="A43" s="60" t="s">
        <v>15</v>
      </c>
      <c r="B43" s="396" t="s">
        <v>566</v>
      </c>
      <c r="C43" s="397"/>
      <c r="D43" s="397"/>
      <c r="E43" s="397"/>
      <c r="F43" s="398"/>
      <c r="G43" s="65"/>
      <c r="H43" s="67"/>
    </row>
    <row r="44" spans="1:8" ht="13.5" thickBot="1">
      <c r="A44" s="70"/>
      <c r="B44" s="71"/>
      <c r="C44" s="71"/>
      <c r="D44" s="71"/>
      <c r="E44" s="72"/>
      <c r="F44" s="72"/>
      <c r="G44" s="72"/>
      <c r="H44" s="73"/>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28" t="s">
        <v>157</v>
      </c>
      <c r="C1" s="428"/>
      <c r="D1" s="42"/>
      <c r="E1" s="42"/>
      <c r="F1" s="42"/>
      <c r="G1" s="42"/>
      <c r="H1" s="42"/>
      <c r="I1" s="42"/>
    </row>
    <row r="2" spans="2:9" ht="16.5" customHeight="1">
      <c r="B2" s="104" t="str">
        <f>Tradingname</f>
        <v>Darling Downs Pipeline</v>
      </c>
      <c r="C2" s="105"/>
      <c r="D2" s="75"/>
      <c r="E2" s="429" t="s">
        <v>413</v>
      </c>
      <c r="F2" s="429"/>
      <c r="G2" s="429"/>
      <c r="H2" s="75"/>
      <c r="I2" s="75"/>
    </row>
    <row r="3" spans="2:7" ht="15">
      <c r="B3" s="106" t="s">
        <v>182</v>
      </c>
      <c r="C3" s="107">
        <f>Yearending</f>
        <v>44926</v>
      </c>
      <c r="E3" s="429"/>
      <c r="F3" s="429"/>
      <c r="G3" s="429"/>
    </row>
    <row r="4" spans="2:7" ht="20.25">
      <c r="B4" s="41"/>
      <c r="E4" s="429"/>
      <c r="F4" s="429"/>
      <c r="G4" s="429"/>
    </row>
    <row r="5" spans="2:9" ht="15.75">
      <c r="B5" s="78" t="s">
        <v>193</v>
      </c>
      <c r="C5" s="76"/>
      <c r="D5" s="76"/>
      <c r="E5" s="76"/>
      <c r="F5" s="76"/>
      <c r="G5" s="77"/>
      <c r="H5" s="76"/>
      <c r="I5" s="76"/>
    </row>
    <row r="6" spans="2:9" ht="15.75">
      <c r="B6" s="78"/>
      <c r="C6" s="76"/>
      <c r="D6" s="76"/>
      <c r="E6" s="76"/>
      <c r="F6" s="76"/>
      <c r="G6" s="77"/>
      <c r="H6" s="76"/>
      <c r="I6" s="76"/>
    </row>
    <row r="7" spans="2:9" ht="40.5" customHeight="1">
      <c r="B7" s="230" t="s">
        <v>224</v>
      </c>
      <c r="C7" s="230" t="s">
        <v>18</v>
      </c>
      <c r="D7" s="248" t="s">
        <v>67</v>
      </c>
      <c r="E7" s="231" t="s">
        <v>220</v>
      </c>
      <c r="F7" s="231" t="s">
        <v>222</v>
      </c>
      <c r="G7" s="231" t="s">
        <v>66</v>
      </c>
      <c r="H7" s="231" t="s">
        <v>85</v>
      </c>
      <c r="I7" s="231" t="s">
        <v>86</v>
      </c>
    </row>
    <row r="8" spans="2:9" ht="12.75">
      <c r="B8" s="225"/>
      <c r="C8" s="232" t="s">
        <v>194</v>
      </c>
      <c r="D8" s="249"/>
      <c r="E8" s="233" t="s">
        <v>183</v>
      </c>
      <c r="F8" s="233" t="s">
        <v>183</v>
      </c>
      <c r="G8" s="233"/>
      <c r="H8" s="233" t="s">
        <v>183</v>
      </c>
      <c r="I8" s="233" t="s">
        <v>183</v>
      </c>
    </row>
    <row r="9" spans="2:9" ht="12.75">
      <c r="B9" s="226" t="s">
        <v>577</v>
      </c>
      <c r="C9" s="212" t="s">
        <v>52</v>
      </c>
      <c r="D9" s="364">
        <v>0</v>
      </c>
      <c r="E9" s="364">
        <v>0</v>
      </c>
      <c r="F9" s="364">
        <v>-106610999.49000001</v>
      </c>
      <c r="G9" s="365">
        <v>0.005700392273773143</v>
      </c>
      <c r="H9" s="244">
        <f>E9*G9</f>
        <v>0</v>
      </c>
      <c r="I9" s="244">
        <f>F9*G9</f>
        <v>-607724.5177920286</v>
      </c>
    </row>
    <row r="10" spans="2:9" ht="25.5">
      <c r="B10" s="226" t="s">
        <v>577</v>
      </c>
      <c r="C10" s="212" t="s">
        <v>61</v>
      </c>
      <c r="D10" s="364">
        <v>0</v>
      </c>
      <c r="E10" s="364">
        <v>0</v>
      </c>
      <c r="F10" s="364">
        <v>-24053574.317210313</v>
      </c>
      <c r="G10" s="365">
        <v>0.010773000653040371</v>
      </c>
      <c r="H10" s="244">
        <f aca="true" t="shared" si="0" ref="H10:H35">E10*G10</f>
        <v>0</v>
      </c>
      <c r="I10" s="244">
        <f aca="true" t="shared" si="1" ref="I10:I35">F10*G10</f>
        <v>-259129.1718272618</v>
      </c>
    </row>
    <row r="11" spans="2:9" ht="12.75">
      <c r="B11" s="226" t="s">
        <v>577</v>
      </c>
      <c r="C11" s="247" t="s">
        <v>369</v>
      </c>
      <c r="D11" s="364">
        <v>0</v>
      </c>
      <c r="E11" s="364">
        <v>0</v>
      </c>
      <c r="F11" s="364">
        <v>-23119687.439999998</v>
      </c>
      <c r="G11" s="365">
        <v>0.017604996802684875</v>
      </c>
      <c r="H11" s="244">
        <f t="shared" si="0"/>
        <v>0</v>
      </c>
      <c r="I11" s="244">
        <f t="shared" si="1"/>
        <v>-407022.02346027363</v>
      </c>
    </row>
    <row r="12" spans="2:9" ht="12.75">
      <c r="B12" s="226" t="s">
        <v>577</v>
      </c>
      <c r="C12" s="212" t="s">
        <v>53</v>
      </c>
      <c r="D12" s="364">
        <v>0</v>
      </c>
      <c r="E12" s="364">
        <v>-26299430.020000003</v>
      </c>
      <c r="F12" s="364">
        <v>0</v>
      </c>
      <c r="G12" s="365">
        <v>0.011997039850675812</v>
      </c>
      <c r="H12" s="244">
        <f t="shared" si="0"/>
        <v>-315515.3099999998</v>
      </c>
      <c r="I12" s="244">
        <f t="shared" si="1"/>
        <v>0</v>
      </c>
    </row>
    <row r="13" spans="2:9" ht="12.75">
      <c r="B13" s="226" t="s">
        <v>577</v>
      </c>
      <c r="C13" s="212" t="s">
        <v>62</v>
      </c>
      <c r="D13" s="364">
        <v>0</v>
      </c>
      <c r="E13" s="364">
        <v>0</v>
      </c>
      <c r="F13" s="364">
        <v>-6875083.350805167</v>
      </c>
      <c r="G13" s="365">
        <v>0.014360154387888869</v>
      </c>
      <c r="H13" s="244">
        <f t="shared" si="0"/>
        <v>0</v>
      </c>
      <c r="I13" s="244">
        <f t="shared" si="1"/>
        <v>-98727.25834716653</v>
      </c>
    </row>
    <row r="14" spans="2:9" ht="12.75">
      <c r="B14" s="226" t="s">
        <v>577</v>
      </c>
      <c r="C14" s="247" t="s">
        <v>128</v>
      </c>
      <c r="D14" s="364">
        <v>0</v>
      </c>
      <c r="E14" s="364">
        <v>0</v>
      </c>
      <c r="F14" s="364">
        <v>0</v>
      </c>
      <c r="G14" s="365">
        <v>0</v>
      </c>
      <c r="H14" s="244">
        <f t="shared" si="0"/>
        <v>0</v>
      </c>
      <c r="I14" s="244">
        <f t="shared" si="1"/>
        <v>0</v>
      </c>
    </row>
    <row r="15" spans="2:9" ht="25.5">
      <c r="B15" s="226" t="s">
        <v>577</v>
      </c>
      <c r="C15" s="247" t="s">
        <v>54</v>
      </c>
      <c r="D15" s="364">
        <v>0</v>
      </c>
      <c r="E15" s="364">
        <v>0</v>
      </c>
      <c r="F15" s="364">
        <v>0</v>
      </c>
      <c r="G15" s="365">
        <v>0</v>
      </c>
      <c r="H15" s="244">
        <f t="shared" si="0"/>
        <v>0</v>
      </c>
      <c r="I15" s="244">
        <f t="shared" si="1"/>
        <v>0</v>
      </c>
    </row>
    <row r="16" spans="2:9" ht="25.5">
      <c r="B16" s="226" t="s">
        <v>577</v>
      </c>
      <c r="C16" s="247" t="s">
        <v>370</v>
      </c>
      <c r="D16" s="364">
        <v>0</v>
      </c>
      <c r="E16" s="364">
        <v>0</v>
      </c>
      <c r="F16" s="364">
        <v>0</v>
      </c>
      <c r="G16" s="365">
        <v>0</v>
      </c>
      <c r="H16" s="244">
        <f t="shared" si="0"/>
        <v>0</v>
      </c>
      <c r="I16" s="244">
        <f t="shared" si="1"/>
        <v>0</v>
      </c>
    </row>
    <row r="17" spans="2:9" ht="12.75">
      <c r="B17" s="226" t="s">
        <v>577</v>
      </c>
      <c r="C17" s="212" t="s">
        <v>179</v>
      </c>
      <c r="D17" s="226"/>
      <c r="E17" s="245">
        <f>SUM(E18:E35)</f>
        <v>0</v>
      </c>
      <c r="F17" s="245">
        <f>SUM(F18:F35)</f>
        <v>0</v>
      </c>
      <c r="G17" s="246"/>
      <c r="H17" s="245">
        <f>SUM(H18:H35)</f>
        <v>0</v>
      </c>
      <c r="I17" s="245">
        <f>SUM(I18:I35)</f>
        <v>0</v>
      </c>
    </row>
    <row r="18" spans="2:9" ht="12.75">
      <c r="B18" s="226"/>
      <c r="C18" s="226" t="s">
        <v>234</v>
      </c>
      <c r="D18" s="226"/>
      <c r="E18" s="241"/>
      <c r="F18" s="241"/>
      <c r="G18" s="242"/>
      <c r="H18" s="244">
        <f t="shared" si="0"/>
        <v>0</v>
      </c>
      <c r="I18" s="244">
        <f t="shared" si="1"/>
        <v>0</v>
      </c>
    </row>
    <row r="19" spans="2:9" ht="12.75">
      <c r="B19" s="226"/>
      <c r="C19" s="226"/>
      <c r="D19" s="226"/>
      <c r="E19" s="241"/>
      <c r="F19" s="241"/>
      <c r="G19" s="242"/>
      <c r="H19" s="244">
        <f t="shared" si="0"/>
        <v>0</v>
      </c>
      <c r="I19" s="244">
        <f t="shared" si="1"/>
        <v>0</v>
      </c>
    </row>
    <row r="20" spans="2:9" ht="12.75">
      <c r="B20" s="226"/>
      <c r="C20" s="226"/>
      <c r="D20" s="226"/>
      <c r="E20" s="241"/>
      <c r="F20" s="241"/>
      <c r="G20" s="242"/>
      <c r="H20" s="244">
        <f t="shared" si="0"/>
        <v>0</v>
      </c>
      <c r="I20" s="244">
        <f t="shared" si="1"/>
        <v>0</v>
      </c>
    </row>
    <row r="21" spans="2:9" ht="12.75">
      <c r="B21" s="226"/>
      <c r="C21" s="226"/>
      <c r="D21" s="226"/>
      <c r="E21" s="241"/>
      <c r="F21" s="241"/>
      <c r="G21" s="242"/>
      <c r="H21" s="244">
        <f t="shared" si="0"/>
        <v>0</v>
      </c>
      <c r="I21" s="244">
        <f t="shared" si="1"/>
        <v>0</v>
      </c>
    </row>
    <row r="22" spans="2:9" ht="12.75">
      <c r="B22" s="226"/>
      <c r="C22" s="226"/>
      <c r="D22" s="226"/>
      <c r="E22" s="241"/>
      <c r="F22" s="241"/>
      <c r="G22" s="242"/>
      <c r="H22" s="244">
        <f t="shared" si="0"/>
        <v>0</v>
      </c>
      <c r="I22" s="244">
        <f t="shared" si="1"/>
        <v>0</v>
      </c>
    </row>
    <row r="23" spans="2:9" ht="12.75">
      <c r="B23" s="226"/>
      <c r="C23" s="226"/>
      <c r="D23" s="226"/>
      <c r="E23" s="241"/>
      <c r="F23" s="241"/>
      <c r="G23" s="242"/>
      <c r="H23" s="244">
        <f t="shared" si="0"/>
        <v>0</v>
      </c>
      <c r="I23" s="244">
        <f t="shared" si="1"/>
        <v>0</v>
      </c>
    </row>
    <row r="24" spans="2:9" ht="12.75">
      <c r="B24" s="226"/>
      <c r="C24" s="226"/>
      <c r="D24" s="226"/>
      <c r="E24" s="241"/>
      <c r="F24" s="241"/>
      <c r="G24" s="242"/>
      <c r="H24" s="244">
        <f t="shared" si="0"/>
        <v>0</v>
      </c>
      <c r="I24" s="244">
        <f t="shared" si="1"/>
        <v>0</v>
      </c>
    </row>
    <row r="25" spans="2:9" ht="12.75">
      <c r="B25" s="226"/>
      <c r="C25" s="226"/>
      <c r="D25" s="226"/>
      <c r="E25" s="241"/>
      <c r="F25" s="241"/>
      <c r="G25" s="242"/>
      <c r="H25" s="244">
        <f t="shared" si="0"/>
        <v>0</v>
      </c>
      <c r="I25" s="244">
        <f t="shared" si="1"/>
        <v>0</v>
      </c>
    </row>
    <row r="26" spans="2:9" ht="12.75">
      <c r="B26" s="226"/>
      <c r="C26" s="226"/>
      <c r="D26" s="226"/>
      <c r="E26" s="241"/>
      <c r="F26" s="241"/>
      <c r="G26" s="242"/>
      <c r="H26" s="244">
        <f t="shared" si="0"/>
        <v>0</v>
      </c>
      <c r="I26" s="244">
        <f t="shared" si="1"/>
        <v>0</v>
      </c>
    </row>
    <row r="27" spans="2:9" ht="12.75">
      <c r="B27" s="226"/>
      <c r="C27" s="226"/>
      <c r="D27" s="226"/>
      <c r="E27" s="241"/>
      <c r="F27" s="241"/>
      <c r="G27" s="242"/>
      <c r="H27" s="244">
        <f t="shared" si="0"/>
        <v>0</v>
      </c>
      <c r="I27" s="244">
        <f t="shared" si="1"/>
        <v>0</v>
      </c>
    </row>
    <row r="28" spans="2:9" ht="12.75">
      <c r="B28" s="226"/>
      <c r="C28" s="226"/>
      <c r="D28" s="226"/>
      <c r="E28" s="241"/>
      <c r="F28" s="241"/>
      <c r="G28" s="242"/>
      <c r="H28" s="244">
        <f t="shared" si="0"/>
        <v>0</v>
      </c>
      <c r="I28" s="244">
        <f t="shared" si="1"/>
        <v>0</v>
      </c>
    </row>
    <row r="29" spans="2:9" ht="12.75">
      <c r="B29" s="226"/>
      <c r="C29" s="226"/>
      <c r="D29" s="226"/>
      <c r="E29" s="241"/>
      <c r="F29" s="241"/>
      <c r="G29" s="242"/>
      <c r="H29" s="244">
        <f t="shared" si="0"/>
        <v>0</v>
      </c>
      <c r="I29" s="244">
        <f t="shared" si="1"/>
        <v>0</v>
      </c>
    </row>
    <row r="30" spans="2:9" ht="12.75">
      <c r="B30" s="226"/>
      <c r="C30" s="226"/>
      <c r="D30" s="226"/>
      <c r="E30" s="241"/>
      <c r="F30" s="241"/>
      <c r="G30" s="242"/>
      <c r="H30" s="244">
        <f t="shared" si="0"/>
        <v>0</v>
      </c>
      <c r="I30" s="244">
        <f t="shared" si="1"/>
        <v>0</v>
      </c>
    </row>
    <row r="31" spans="2:9" ht="12.75">
      <c r="B31" s="226"/>
      <c r="C31" s="226"/>
      <c r="D31" s="226"/>
      <c r="E31" s="241"/>
      <c r="F31" s="241"/>
      <c r="G31" s="242"/>
      <c r="H31" s="244">
        <f t="shared" si="0"/>
        <v>0</v>
      </c>
      <c r="I31" s="244">
        <f t="shared" si="1"/>
        <v>0</v>
      </c>
    </row>
    <row r="32" spans="2:9" ht="12.75">
      <c r="B32" s="226"/>
      <c r="C32" s="226"/>
      <c r="D32" s="226"/>
      <c r="E32" s="241"/>
      <c r="F32" s="241"/>
      <c r="G32" s="242"/>
      <c r="H32" s="244">
        <f t="shared" si="0"/>
        <v>0</v>
      </c>
      <c r="I32" s="244">
        <f t="shared" si="1"/>
        <v>0</v>
      </c>
    </row>
    <row r="33" spans="2:9" ht="12.75">
      <c r="B33" s="226"/>
      <c r="C33" s="226"/>
      <c r="D33" s="226"/>
      <c r="E33" s="241"/>
      <c r="F33" s="241"/>
      <c r="G33" s="242"/>
      <c r="H33" s="244">
        <f t="shared" si="0"/>
        <v>0</v>
      </c>
      <c r="I33" s="244">
        <f t="shared" si="1"/>
        <v>0</v>
      </c>
    </row>
    <row r="34" spans="2:9" ht="12.75">
      <c r="B34" s="226"/>
      <c r="C34" s="226"/>
      <c r="D34" s="226"/>
      <c r="E34" s="241"/>
      <c r="F34" s="241"/>
      <c r="G34" s="242"/>
      <c r="H34" s="244">
        <f t="shared" si="0"/>
        <v>0</v>
      </c>
      <c r="I34" s="244">
        <f t="shared" si="1"/>
        <v>0</v>
      </c>
    </row>
    <row r="35" spans="2:9" ht="12.75">
      <c r="B35" s="226"/>
      <c r="C35" s="226"/>
      <c r="D35" s="226"/>
      <c r="E35" s="241"/>
      <c r="F35" s="241"/>
      <c r="G35" s="242"/>
      <c r="H35" s="244">
        <f t="shared" si="0"/>
        <v>0</v>
      </c>
      <c r="I35" s="244">
        <f t="shared" si="1"/>
        <v>0</v>
      </c>
    </row>
    <row r="36" spans="2:9" ht="12.75">
      <c r="B36" s="229"/>
      <c r="C36" s="424" t="s">
        <v>129</v>
      </c>
      <c r="D36" s="425"/>
      <c r="E36" s="244">
        <f>SUM(E9:E17)</f>
        <v>-26299430.020000003</v>
      </c>
      <c r="F36" s="244">
        <f>SUM(F9:F17)</f>
        <v>-160659344.5980155</v>
      </c>
      <c r="G36" s="243"/>
      <c r="H36" s="244">
        <f>SUM(H9:H17)</f>
        <v>-315515.3099999998</v>
      </c>
      <c r="I36" s="244">
        <f>SUM(I9:I17)</f>
        <v>-1372602.9714267305</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73" activePane="bottomRight" state="frozen"/>
      <selection pane="topLeft" activeCell="A1" sqref="A1"/>
      <selection pane="topRight" activeCell="D1" sqref="D1"/>
      <selection pane="bottomLeft" activeCell="A10" sqref="A10"/>
      <selection pane="bottomRight" activeCell="A2" sqref="A2"/>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16384" width="9.140625" style="163" customWidth="1"/>
  </cols>
  <sheetData>
    <row r="1" spans="2:3" ht="20.25">
      <c r="B1" s="430" t="s">
        <v>197</v>
      </c>
      <c r="C1" s="430"/>
    </row>
    <row r="2" spans="2:5" ht="15">
      <c r="B2" s="180" t="str">
        <f>Tradingname</f>
        <v>Darling Downs Pipeline</v>
      </c>
      <c r="C2" s="181"/>
      <c r="E2" s="250"/>
    </row>
    <row r="3" spans="2:3" ht="15">
      <c r="B3" s="182" t="s">
        <v>182</v>
      </c>
      <c r="C3" s="183">
        <f>Yearending</f>
        <v>44926</v>
      </c>
    </row>
    <row r="4" spans="2:4" ht="20.25">
      <c r="B4" s="184"/>
      <c r="D4" s="251"/>
    </row>
    <row r="5" spans="2:4" ht="15.75">
      <c r="B5" s="431" t="s">
        <v>198</v>
      </c>
      <c r="C5" s="431"/>
      <c r="D5" s="252"/>
    </row>
    <row r="7" spans="2:5" ht="38.25">
      <c r="B7" s="266" t="s">
        <v>224</v>
      </c>
      <c r="C7" s="267" t="s">
        <v>18</v>
      </c>
      <c r="D7" s="267" t="s">
        <v>232</v>
      </c>
      <c r="E7" s="267" t="s">
        <v>233</v>
      </c>
    </row>
    <row r="8" spans="2:5" ht="12.75">
      <c r="B8" s="266"/>
      <c r="C8" s="268" t="s">
        <v>64</v>
      </c>
      <c r="D8" s="269"/>
      <c r="E8" s="269"/>
    </row>
    <row r="9" spans="2:5" ht="12.75">
      <c r="B9" s="254"/>
      <c r="C9" s="270" t="s">
        <v>138</v>
      </c>
      <c r="D9" s="255"/>
      <c r="E9" s="253"/>
    </row>
    <row r="10" spans="2:5" ht="12.75">
      <c r="B10" s="256" t="s">
        <v>582</v>
      </c>
      <c r="C10" s="271" t="s">
        <v>385</v>
      </c>
      <c r="D10" s="276">
        <f>SUMIF('3.3 Depreciation amortisation'!$D$9:$D$52,'3. Statement of pipeline assets'!C9,'3.3 Depreciation amortisation'!$H$9:$H$52)</f>
        <v>304429184.0721952</v>
      </c>
      <c r="E10" s="257">
        <v>304429184.0721952</v>
      </c>
    </row>
    <row r="11" spans="2:5" ht="12.75">
      <c r="B11" s="256" t="s">
        <v>582</v>
      </c>
      <c r="C11" s="271" t="s">
        <v>71</v>
      </c>
      <c r="D11" s="276">
        <f>SUMIF('3.3 Depreciation amortisation'!$D$9:$D$52,'3. Statement of pipeline assets'!C9,'3.3 Depreciation amortisation'!$I$9:$I$52)</f>
        <v>-8096910.68</v>
      </c>
      <c r="E11" s="257">
        <v>-9281274.459999999</v>
      </c>
    </row>
    <row r="12" spans="2:5" ht="12.75">
      <c r="B12" s="256" t="s">
        <v>582</v>
      </c>
      <c r="C12" s="271" t="s">
        <v>380</v>
      </c>
      <c r="D12" s="276">
        <f>SUMIF('3.3 Depreciation amortisation'!$D$9:$D$52,'3. Statement of pipeline assets'!C9,'3.3 Depreciation amortisation'!$J$9:$J$52)</f>
        <v>0</v>
      </c>
      <c r="E12" s="257">
        <v>0</v>
      </c>
    </row>
    <row r="13" spans="2:5" ht="12.75">
      <c r="B13" s="258"/>
      <c r="C13" s="272" t="s">
        <v>137</v>
      </c>
      <c r="D13" s="276">
        <f>SUM(D10:D12)</f>
        <v>296332273.39219517</v>
      </c>
      <c r="E13" s="276">
        <f>SUM(E10:E12)</f>
        <v>295147909.6121952</v>
      </c>
    </row>
    <row r="14" spans="2:5" ht="12.75">
      <c r="B14" s="256" t="s">
        <v>582</v>
      </c>
      <c r="C14" s="271" t="s">
        <v>381</v>
      </c>
      <c r="D14" s="276">
        <f>SUMIF('3.3 Depreciation amortisation'!$D$9:$D$52,'3. Statement of pipeline assets'!C9,'3.3 Depreciation amortisation'!$M$9:$M$52)+SUMIF('3.3 Depreciation amortisation'!$D$9:$D$52,'3. Statement of pipeline assets'!C9,'3.3 Depreciation amortisation'!$N$9:$N$52)</f>
        <v>-57948087.58437204</v>
      </c>
      <c r="E14" s="257">
        <v>-52832906.09029781</v>
      </c>
    </row>
    <row r="15" spans="2:6" ht="12.75">
      <c r="B15" s="256" t="s">
        <v>582</v>
      </c>
      <c r="C15" s="271" t="s">
        <v>392</v>
      </c>
      <c r="D15" s="276">
        <f>SUMIF('3.3 Depreciation amortisation'!$D$9:$D$52,'3. Statement of pipeline assets'!C9,'3.3 Depreciation amortisation'!$K$9:$K$52)</f>
        <v>0</v>
      </c>
      <c r="E15" s="257">
        <v>0</v>
      </c>
      <c r="F15" s="190"/>
    </row>
    <row r="16" spans="2:5" ht="12.75">
      <c r="B16" s="258"/>
      <c r="C16" s="272" t="s">
        <v>382</v>
      </c>
      <c r="D16" s="276">
        <f>SUM(D13:D15)</f>
        <v>238384185.80782312</v>
      </c>
      <c r="E16" s="276">
        <f>SUM(E13:E15)</f>
        <v>242315003.52189738</v>
      </c>
    </row>
    <row r="17" spans="2:5" ht="12.75">
      <c r="B17" s="259"/>
      <c r="C17" s="273" t="s">
        <v>82</v>
      </c>
      <c r="D17" s="277"/>
      <c r="E17" s="260"/>
    </row>
    <row r="18" spans="2:5" ht="12.75">
      <c r="B18" s="256" t="s">
        <v>582</v>
      </c>
      <c r="C18" s="271" t="s">
        <v>385</v>
      </c>
      <c r="D18" s="276">
        <f>SUMIF('3.3 Depreciation amortisation'!$D$9:$D$52,'3. Statement of pipeline assets'!C17,'3.3 Depreciation amortisation'!$H$9:$H$52)</f>
        <v>1184761.54</v>
      </c>
      <c r="E18" s="257">
        <v>1184761.54</v>
      </c>
    </row>
    <row r="19" spans="2:5" ht="12.75">
      <c r="B19" s="256" t="s">
        <v>582</v>
      </c>
      <c r="C19" s="271" t="s">
        <v>71</v>
      </c>
      <c r="D19" s="276">
        <f>SUMIF('3.3 Depreciation amortisation'!$D$9:$D$52,'3. Statement of pipeline assets'!C17,'3.3 Depreciation amortisation'!$I$9:$I$52)</f>
        <v>0</v>
      </c>
      <c r="E19" s="257">
        <v>0</v>
      </c>
    </row>
    <row r="20" spans="2:5" ht="12.75">
      <c r="B20" s="256" t="s">
        <v>582</v>
      </c>
      <c r="C20" s="271" t="s">
        <v>380</v>
      </c>
      <c r="D20" s="276">
        <f>SUMIF('3.3 Depreciation amortisation'!$D$9:$D$52,'3. Statement of pipeline assets'!C17,'3.3 Depreciation amortisation'!$J$9:$J$52)</f>
        <v>0</v>
      </c>
      <c r="E20" s="257">
        <v>0</v>
      </c>
    </row>
    <row r="21" spans="2:6" ht="12.75">
      <c r="B21" s="256" t="s">
        <v>582</v>
      </c>
      <c r="C21" s="271" t="s">
        <v>381</v>
      </c>
      <c r="D21" s="276">
        <f>SUMIF('3.3 Depreciation amortisation'!$D$9:$D$52,'3. Statement of pipeline assets'!C17,'3.3 Depreciation amortisation'!$M$9:$M$52)+SUMIF('3.3 Depreciation amortisation'!$D$9:$D$52,'3. Statement of pipeline assets'!C17,'3.3 Depreciation amortisation'!$N$9:$N$52)</f>
        <v>-497077.3700000014</v>
      </c>
      <c r="E21" s="257">
        <v>-460651.6599999999</v>
      </c>
      <c r="F21" s="190"/>
    </row>
    <row r="22" spans="2:5" ht="11.25" customHeight="1">
      <c r="B22" s="256" t="s">
        <v>582</v>
      </c>
      <c r="C22" s="271" t="s">
        <v>392</v>
      </c>
      <c r="D22" s="276">
        <f>SUMIF('3.3 Depreciation amortisation'!$D$9:$D$52,'3. Statement of pipeline assets'!C17,'3.3 Depreciation amortisation'!$K$9:$K$52)</f>
        <v>0</v>
      </c>
      <c r="E22" s="257">
        <v>0</v>
      </c>
    </row>
    <row r="23" spans="2:5" ht="12.75">
      <c r="B23" s="258"/>
      <c r="C23" s="272" t="s">
        <v>83</v>
      </c>
      <c r="D23" s="276">
        <f>SUM(D18:D22)</f>
        <v>687684.1699999986</v>
      </c>
      <c r="E23" s="276">
        <f>SUM(E18:E22)</f>
        <v>724109.8800000001</v>
      </c>
    </row>
    <row r="24" spans="2:5" ht="12.75">
      <c r="B24" s="259"/>
      <c r="C24" s="273" t="s">
        <v>409</v>
      </c>
      <c r="D24" s="277"/>
      <c r="E24" s="260"/>
    </row>
    <row r="25" spans="2:5" ht="12.75">
      <c r="B25" s="256" t="s">
        <v>582</v>
      </c>
      <c r="C25" s="271" t="s">
        <v>385</v>
      </c>
      <c r="D25" s="276">
        <f>SUMIF('3.3 Depreciation amortisation'!$D$9:$D$52,'3. Statement of pipeline assets'!C24,'3.3 Depreciation amortisation'!$H$9:$H$52)</f>
        <v>29678329.589999996</v>
      </c>
      <c r="E25" s="257">
        <v>29678329.589999996</v>
      </c>
    </row>
    <row r="26" spans="2:5" ht="12.75">
      <c r="B26" s="256" t="s">
        <v>582</v>
      </c>
      <c r="C26" s="271" t="s">
        <v>71</v>
      </c>
      <c r="D26" s="276">
        <f>SUMIF('3.3 Depreciation amortisation'!$D$9:$D$52,'3. Statement of pipeline assets'!C24,'3.3 Depreciation amortisation'!$I$9:$I$52)</f>
        <v>16482823.619999994</v>
      </c>
      <c r="E26" s="257">
        <v>16482823.619999994</v>
      </c>
    </row>
    <row r="27" spans="2:5" ht="12.75">
      <c r="B27" s="256" t="s">
        <v>582</v>
      </c>
      <c r="C27" s="271" t="s">
        <v>380</v>
      </c>
      <c r="D27" s="276">
        <f>SUMIF('3.3 Depreciation amortisation'!$D$9:$D$52,'3. Statement of pipeline assets'!C24,'3.3 Depreciation amortisation'!$J$9:$J$52)</f>
        <v>0</v>
      </c>
      <c r="E27" s="257">
        <v>0</v>
      </c>
    </row>
    <row r="28" spans="2:6" ht="12.75">
      <c r="B28" s="256" t="s">
        <v>582</v>
      </c>
      <c r="C28" s="271" t="s">
        <v>21</v>
      </c>
      <c r="D28" s="276">
        <f>SUMIF('3.3 Depreciation amortisation'!$D$9:$D$52,'3. Statement of pipeline assets'!C24,'3.3 Depreciation amortisation'!$M$9:$M$52)+SUMIF('3.3 Depreciation amortisation'!$D$9:$D$52,'3. Statement of pipeline assets'!C24,'3.3 Depreciation amortisation'!$N$9:$N$52)</f>
        <v>-15374797.020000027</v>
      </c>
      <c r="E28" s="257">
        <v>-13608197.059999973</v>
      </c>
      <c r="F28" s="190"/>
    </row>
    <row r="29" spans="2:5" ht="11.25" customHeight="1">
      <c r="B29" s="256" t="s">
        <v>582</v>
      </c>
      <c r="C29" s="271" t="s">
        <v>392</v>
      </c>
      <c r="D29" s="276">
        <f>SUMIF('3.3 Depreciation amortisation'!$D$9:$D$52,'3. Statement of pipeline assets'!C24,'3.3 Depreciation amortisation'!$K$9:$K$52)</f>
        <v>0</v>
      </c>
      <c r="E29" s="257">
        <v>0</v>
      </c>
    </row>
    <row r="30" spans="2:5" ht="12.75">
      <c r="B30" s="258"/>
      <c r="C30" s="272" t="s">
        <v>140</v>
      </c>
      <c r="D30" s="276">
        <f>SUM(D25:D29)</f>
        <v>30786356.189999968</v>
      </c>
      <c r="E30" s="276">
        <f>SUM(E25:E29)</f>
        <v>32552956.15000002</v>
      </c>
    </row>
    <row r="31" spans="2:5" ht="12.75">
      <c r="B31" s="259"/>
      <c r="C31" s="273" t="s">
        <v>141</v>
      </c>
      <c r="D31" s="277"/>
      <c r="E31" s="260"/>
    </row>
    <row r="32" spans="2:5" ht="12.75">
      <c r="B32" s="256" t="s">
        <v>582</v>
      </c>
      <c r="C32" s="271" t="s">
        <v>385</v>
      </c>
      <c r="D32" s="276">
        <f>SUMIF('3.3 Depreciation amortisation'!$D$9:$D$52,'3. Statement of pipeline assets'!C31,'3.3 Depreciation amortisation'!$H$9:$H$52)</f>
        <v>15676122.610370487</v>
      </c>
      <c r="E32" s="257">
        <v>15676122.610370483</v>
      </c>
    </row>
    <row r="33" spans="2:5" ht="12.75">
      <c r="B33" s="256" t="s">
        <v>582</v>
      </c>
      <c r="C33" s="271" t="s">
        <v>383</v>
      </c>
      <c r="D33" s="276">
        <f>SUMIF('3.3 Depreciation amortisation'!$D$9:$D$52,'3. Statement of pipeline assets'!C31,'3.3 Depreciation amortisation'!$I$9:$I$52)</f>
        <v>13983110.780000001</v>
      </c>
      <c r="E33" s="257">
        <v>13961626.660000002</v>
      </c>
    </row>
    <row r="34" spans="2:5" ht="12.75">
      <c r="B34" s="256" t="s">
        <v>582</v>
      </c>
      <c r="C34" s="271" t="s">
        <v>380</v>
      </c>
      <c r="D34" s="276">
        <f>SUMIF('3.3 Depreciation amortisation'!$D$9:$D$52,'3. Statement of pipeline assets'!C31,'3.3 Depreciation amortisation'!$J$9:$J$52)</f>
        <v>0</v>
      </c>
      <c r="E34" s="261">
        <v>0</v>
      </c>
    </row>
    <row r="35" spans="2:6" ht="12.75">
      <c r="B35" s="256" t="s">
        <v>582</v>
      </c>
      <c r="C35" s="271" t="s">
        <v>21</v>
      </c>
      <c r="D35" s="276">
        <f>SUMIF('3.3 Depreciation amortisation'!$D$9:$D$52,'3. Statement of pipeline assets'!C31,'3.3 Depreciation amortisation'!$M$9:$M$52)+SUMIF('3.3 Depreciation amortisation'!$D$9:$D$52,'3. Statement of pipeline assets'!C31,'3.3 Depreciation amortisation'!$N$9:$N$52)</f>
        <v>-7189879.46643271</v>
      </c>
      <c r="E35" s="257">
        <v>-6114707.693085639</v>
      </c>
      <c r="F35" s="190"/>
    </row>
    <row r="36" spans="2:5" ht="11.25" customHeight="1">
      <c r="B36" s="256" t="s">
        <v>582</v>
      </c>
      <c r="C36" s="271" t="s">
        <v>392</v>
      </c>
      <c r="D36" s="276">
        <f>SUMIF('3.3 Depreciation amortisation'!$D$9:$D$52,'3. Statement of pipeline assets'!C31,'3.3 Depreciation amortisation'!$K$9:$K$52)</f>
        <v>0</v>
      </c>
      <c r="E36" s="257">
        <v>0</v>
      </c>
    </row>
    <row r="37" spans="2:5" ht="12.75">
      <c r="B37" s="258"/>
      <c r="C37" s="272" t="s">
        <v>384</v>
      </c>
      <c r="D37" s="276">
        <f>SUM(D32:D36)</f>
        <v>22469353.92393778</v>
      </c>
      <c r="E37" s="276">
        <f>SUM(E32:E36)</f>
        <v>23523041.577284843</v>
      </c>
    </row>
    <row r="38" spans="2:5" ht="12.75">
      <c r="B38" s="259"/>
      <c r="C38" s="273" t="s">
        <v>535</v>
      </c>
      <c r="D38" s="277"/>
      <c r="E38" s="260"/>
    </row>
    <row r="39" spans="2:5" ht="12.75">
      <c r="B39" s="256" t="s">
        <v>582</v>
      </c>
      <c r="C39" s="271" t="s">
        <v>385</v>
      </c>
      <c r="D39" s="276">
        <f>SUMIF('3.3 Depreciation amortisation'!$D$9:$D$52,'3. Statement of pipeline assets'!C38,'3.3 Depreciation amortisation'!$H$9:$H$52)</f>
        <v>0</v>
      </c>
      <c r="E39" s="257">
        <v>0</v>
      </c>
    </row>
    <row r="40" spans="2:5" ht="12.75">
      <c r="B40" s="256" t="s">
        <v>582</v>
      </c>
      <c r="C40" s="271" t="s">
        <v>71</v>
      </c>
      <c r="D40" s="276">
        <f>SUMIF('3.3 Depreciation amortisation'!$D$9:$D$52,'3. Statement of pipeline assets'!C38,'3.3 Depreciation amortisation'!$I$9:$I$52)</f>
        <v>0</v>
      </c>
      <c r="E40" s="257">
        <v>0</v>
      </c>
    </row>
    <row r="41" spans="2:5" ht="12.75">
      <c r="B41" s="256" t="s">
        <v>582</v>
      </c>
      <c r="C41" s="271" t="s">
        <v>380</v>
      </c>
      <c r="D41" s="276">
        <f>SUMIF('3.3 Depreciation amortisation'!$D$9:$D$52,'3. Statement of pipeline assets'!C38,'3.3 Depreciation amortisation'!$J$9:$J$52)</f>
        <v>0</v>
      </c>
      <c r="E41" s="257">
        <v>0</v>
      </c>
    </row>
    <row r="42" spans="2:6" ht="12.75">
      <c r="B42" s="256" t="s">
        <v>582</v>
      </c>
      <c r="C42" s="271" t="s">
        <v>21</v>
      </c>
      <c r="D42" s="276">
        <f>SUMIF('3.3 Depreciation amortisation'!$D$9:$D$52,'3. Statement of pipeline assets'!C38,'3.3 Depreciation amortisation'!$M$9:$M$52)+SUMIF('3.3 Depreciation amortisation'!$D$9:$D$52,'3. Statement of pipeline assets'!C38,'3.3 Depreciation amortisation'!$N$9:$N$52)</f>
        <v>0</v>
      </c>
      <c r="E42" s="257">
        <v>0</v>
      </c>
      <c r="F42" s="190"/>
    </row>
    <row r="43" spans="2:5" ht="11.25" customHeight="1">
      <c r="B43" s="256" t="s">
        <v>582</v>
      </c>
      <c r="C43" s="271" t="s">
        <v>392</v>
      </c>
      <c r="D43" s="276">
        <f>SUMIF('3.3 Depreciation amortisation'!$D$9:$D$52,'3. Statement of pipeline assets'!C38,'3.3 Depreciation amortisation'!$K$9:$K$52)</f>
        <v>0</v>
      </c>
      <c r="E43" s="257">
        <v>0</v>
      </c>
    </row>
    <row r="44" spans="2:5" ht="12.75">
      <c r="B44" s="258"/>
      <c r="C44" s="272" t="s">
        <v>541</v>
      </c>
      <c r="D44" s="276">
        <f>SUM(D39:D43)</f>
        <v>0</v>
      </c>
      <c r="E44" s="276">
        <f>SUM(E39:E43)</f>
        <v>0</v>
      </c>
    </row>
    <row r="45" spans="2:5" ht="12.75">
      <c r="B45" s="259"/>
      <c r="C45" s="273" t="s">
        <v>142</v>
      </c>
      <c r="D45" s="277"/>
      <c r="E45" s="260"/>
    </row>
    <row r="46" spans="2:5" ht="12.75">
      <c r="B46" s="256" t="s">
        <v>582</v>
      </c>
      <c r="C46" s="271" t="s">
        <v>385</v>
      </c>
      <c r="D46" s="276">
        <f>SUMIF('3.3 Depreciation amortisation'!$D$9:$D$52,'3. Statement of pipeline assets'!C45,'3.3 Depreciation amortisation'!$H$9:$H$52)</f>
        <v>1084985.9100000004</v>
      </c>
      <c r="E46" s="257">
        <v>1084985.9100000004</v>
      </c>
    </row>
    <row r="47" spans="2:5" ht="12.75">
      <c r="B47" s="256" t="s">
        <v>582</v>
      </c>
      <c r="C47" s="271" t="s">
        <v>71</v>
      </c>
      <c r="D47" s="276">
        <f>SUMIF('3.3 Depreciation amortisation'!$D$9:$D$52,'3. Statement of pipeline assets'!C45,'3.3 Depreciation amortisation'!$I$9:$I$52)</f>
        <v>1030468.33</v>
      </c>
      <c r="E47" s="257">
        <v>1030468.33</v>
      </c>
    </row>
    <row r="48" spans="2:5" ht="12.75">
      <c r="B48" s="256" t="s">
        <v>582</v>
      </c>
      <c r="C48" s="271" t="s">
        <v>380</v>
      </c>
      <c r="D48" s="276">
        <f>SUMIF('3.3 Depreciation amortisation'!$D$9:$D$52,'3. Statement of pipeline assets'!C45,'3.3 Depreciation amortisation'!$J$9:$J$52)</f>
        <v>0</v>
      </c>
      <c r="E48" s="257">
        <v>0</v>
      </c>
    </row>
    <row r="49" spans="2:6" ht="11.25" customHeight="1">
      <c r="B49" s="256" t="s">
        <v>582</v>
      </c>
      <c r="C49" s="271" t="s">
        <v>21</v>
      </c>
      <c r="D49" s="276">
        <f>SUMIF('3.3 Depreciation amortisation'!$D$9:$D$52,'3. Statement of pipeline assets'!C45,'3.3 Depreciation amortisation'!$M$9:$M$52)+SUMIF('3.3 Depreciation amortisation'!$D$9:$D$52,'3. Statement of pipeline assets'!C45,'3.3 Depreciation amortisation'!$N$9:$N$52)</f>
        <v>-1267058.4900000002</v>
      </c>
      <c r="E49" s="257">
        <v>-1087045.8200000003</v>
      </c>
      <c r="F49" s="190"/>
    </row>
    <row r="50" spans="2:5" ht="11.25" customHeight="1">
      <c r="B50" s="256" t="s">
        <v>582</v>
      </c>
      <c r="C50" s="271" t="s">
        <v>392</v>
      </c>
      <c r="D50" s="276">
        <f>SUMIF('3.3 Depreciation amortisation'!$D$9:$D$52,'3. Statement of pipeline assets'!C45,'3.3 Depreciation amortisation'!$K$9:$K$52)</f>
        <v>0</v>
      </c>
      <c r="E50" s="257">
        <v>0</v>
      </c>
    </row>
    <row r="51" spans="2:5" ht="12.75">
      <c r="B51" s="258"/>
      <c r="C51" s="272" t="s">
        <v>143</v>
      </c>
      <c r="D51" s="276">
        <f>SUM(D46:D50)</f>
        <v>848395.75</v>
      </c>
      <c r="E51" s="276">
        <f>SUM(E46:E50)</f>
        <v>1028408.4199999999</v>
      </c>
    </row>
    <row r="52" spans="2:5" ht="12.75">
      <c r="B52" s="259"/>
      <c r="C52" s="273" t="s">
        <v>1</v>
      </c>
      <c r="D52" s="277"/>
      <c r="E52" s="260"/>
    </row>
    <row r="53" spans="2:5" ht="12.75">
      <c r="B53" s="256" t="s">
        <v>582</v>
      </c>
      <c r="C53" s="271" t="s">
        <v>385</v>
      </c>
      <c r="D53" s="276">
        <f>SUMIF('3.3 Depreciation amortisation'!$D$9:$D$52,'3. Statement of pipeline assets'!C52,'3.3 Depreciation amortisation'!$H$9:$H$52)</f>
        <v>60177.75049387118</v>
      </c>
      <c r="E53" s="257">
        <v>60177.75049387118</v>
      </c>
    </row>
    <row r="54" spans="2:5" ht="12.75">
      <c r="B54" s="256" t="s">
        <v>582</v>
      </c>
      <c r="C54" s="271" t="s">
        <v>71</v>
      </c>
      <c r="D54" s="276">
        <f>SUMIF('3.3 Depreciation amortisation'!$D$9:$D$52,'3. Statement of pipeline assets'!C52,'3.3 Depreciation amortisation'!$I$9:$I$52)</f>
        <v>284024.6</v>
      </c>
      <c r="E54" s="257">
        <v>280482.1</v>
      </c>
    </row>
    <row r="55" spans="2:5" ht="12.75">
      <c r="B55" s="256" t="s">
        <v>582</v>
      </c>
      <c r="C55" s="271" t="s">
        <v>380</v>
      </c>
      <c r="D55" s="276">
        <f>SUMIF('3.3 Depreciation amortisation'!$D$9:$D$52,'3. Statement of pipeline assets'!C52,'3.3 Depreciation amortisation'!$J$9:$J$52)</f>
        <v>0</v>
      </c>
      <c r="E55" s="257">
        <v>0</v>
      </c>
    </row>
    <row r="56" spans="2:6" ht="12.75">
      <c r="B56" s="256" t="s">
        <v>582</v>
      </c>
      <c r="C56" s="271" t="s">
        <v>21</v>
      </c>
      <c r="D56" s="276">
        <f>SUMIF('3.3 Depreciation amortisation'!$D$9:$D$52,'3. Statement of pipeline assets'!C52,'3.3 Depreciation amortisation'!$M$9:$M$52)+SUMIF('3.3 Depreciation amortisation'!$D$9:$D$52,'3. Statement of pipeline assets'!C52,'3.3 Depreciation amortisation'!$N$9:$N$52)</f>
        <v>-132348.21103298815</v>
      </c>
      <c r="E56" s="257">
        <v>-92318.5526175306</v>
      </c>
      <c r="F56" s="190"/>
    </row>
    <row r="57" spans="2:5" ht="11.25" customHeight="1">
      <c r="B57" s="256" t="s">
        <v>582</v>
      </c>
      <c r="C57" s="271" t="s">
        <v>392</v>
      </c>
      <c r="D57" s="276">
        <f>SUMIF('3.3 Depreciation amortisation'!$D$9:$D$52,'3. Statement of pipeline assets'!C52,'3.3 Depreciation amortisation'!$K$9:$K$52)</f>
        <v>0</v>
      </c>
      <c r="E57" s="257">
        <v>0</v>
      </c>
    </row>
    <row r="58" spans="2:5" ht="12.75">
      <c r="B58" s="258"/>
      <c r="C58" s="272" t="s">
        <v>84</v>
      </c>
      <c r="D58" s="276">
        <f>SUM(D53:D57)</f>
        <v>211854.139460883</v>
      </c>
      <c r="E58" s="276">
        <f>SUM(E53:E57)</f>
        <v>248341.29787634054</v>
      </c>
    </row>
    <row r="59" spans="2:5" ht="12.75">
      <c r="B59" s="259"/>
      <c r="C59" s="273" t="s">
        <v>144</v>
      </c>
      <c r="D59" s="277"/>
      <c r="E59" s="260"/>
    </row>
    <row r="60" spans="2:5" ht="12.75">
      <c r="B60" s="256" t="s">
        <v>582</v>
      </c>
      <c r="C60" s="271" t="s">
        <v>385</v>
      </c>
      <c r="D60" s="276">
        <f>SUMIF('3.3 Depreciation amortisation'!$D$9:$D$52,'3. Statement of pipeline assets'!C59,'3.3 Depreciation amortisation'!$H$9:$H$52)</f>
        <v>0</v>
      </c>
      <c r="E60" s="257">
        <v>0</v>
      </c>
    </row>
    <row r="61" spans="2:5" ht="12.75">
      <c r="B61" s="256" t="s">
        <v>582</v>
      </c>
      <c r="C61" s="271" t="s">
        <v>71</v>
      </c>
      <c r="D61" s="276">
        <f>SUMIF('3.3 Depreciation amortisation'!$D$9:$D$52,'3. Statement of pipeline assets'!C59,'3.3 Depreciation amortisation'!$I$9:$I$52)</f>
        <v>0</v>
      </c>
      <c r="E61" s="257">
        <v>0</v>
      </c>
    </row>
    <row r="62" spans="2:5" ht="12.75">
      <c r="B62" s="256" t="s">
        <v>582</v>
      </c>
      <c r="C62" s="271" t="s">
        <v>380</v>
      </c>
      <c r="D62" s="276">
        <f>SUMIF('3.3 Depreciation amortisation'!$D$9:$D$52,'3. Statement of pipeline assets'!C59,'3.3 Depreciation amortisation'!$J$9:$J$52)</f>
        <v>0</v>
      </c>
      <c r="E62" s="257">
        <v>0</v>
      </c>
    </row>
    <row r="63" spans="2:5" ht="11.25" customHeight="1">
      <c r="B63" s="256" t="s">
        <v>582</v>
      </c>
      <c r="C63" s="271" t="s">
        <v>392</v>
      </c>
      <c r="D63" s="276">
        <f>SUMIF('3.3 Depreciation amortisation'!$D$9:$D$52,'3. Statement of pipeline assets'!C59,'3.3 Depreciation amortisation'!$K$9:$K$52)</f>
        <v>0</v>
      </c>
      <c r="E63" s="257">
        <v>0</v>
      </c>
    </row>
    <row r="64" spans="2:5" ht="12.75">
      <c r="B64" s="258"/>
      <c r="C64" s="272" t="s">
        <v>145</v>
      </c>
      <c r="D64" s="276">
        <f>SUM(D60:D63)</f>
        <v>0</v>
      </c>
      <c r="E64" s="276">
        <f>SUM(E60:E63)</f>
        <v>0</v>
      </c>
    </row>
    <row r="65" spans="2:5" ht="12.75">
      <c r="B65" s="259"/>
      <c r="C65" s="273" t="s">
        <v>235</v>
      </c>
      <c r="D65" s="277"/>
      <c r="E65" s="260"/>
    </row>
    <row r="66" spans="2:6" s="263" customFormat="1" ht="12.75">
      <c r="B66" s="256" t="s">
        <v>582</v>
      </c>
      <c r="C66" s="271" t="s">
        <v>385</v>
      </c>
      <c r="D66" s="278">
        <f>SUMIF('3.3 Depreciation amortisation'!$D$9:$D$52,'3. Statement of pipeline assets'!C65,'3.3 Depreciation amortisation'!$H$9:$H$52)</f>
        <v>53896497.86670467</v>
      </c>
      <c r="E66" s="257">
        <v>53896497.86670467</v>
      </c>
      <c r="F66" s="262"/>
    </row>
    <row r="67" spans="2:6" s="263" customFormat="1" ht="12.75">
      <c r="B67" s="256" t="s">
        <v>582</v>
      </c>
      <c r="C67" s="271" t="s">
        <v>71</v>
      </c>
      <c r="D67" s="278">
        <f>SUMIF('3.3 Depreciation amortisation'!$D$9:$D$52,'3. Statement of pipeline assets'!C65,'3.3 Depreciation amortisation'!$I$9:$I$52)</f>
        <v>1116450.3101669042</v>
      </c>
      <c r="E67" s="257">
        <v>998211.6841071633</v>
      </c>
      <c r="F67" s="262"/>
    </row>
    <row r="68" spans="2:6" s="263" customFormat="1" ht="12.75">
      <c r="B68" s="256" t="s">
        <v>582</v>
      </c>
      <c r="C68" s="271" t="s">
        <v>380</v>
      </c>
      <c r="D68" s="278">
        <f>SUMIF('3.3 Depreciation amortisation'!$D$9:$D$52,'3. Statement of pipeline assets'!C65,'3.3 Depreciation amortisation'!$J$9:$J$52)</f>
        <v>0</v>
      </c>
      <c r="E68" s="257">
        <v>0</v>
      </c>
      <c r="F68" s="262"/>
    </row>
    <row r="69" spans="2:6" s="263" customFormat="1" ht="12.75">
      <c r="B69" s="256" t="s">
        <v>582</v>
      </c>
      <c r="C69" s="271" t="s">
        <v>21</v>
      </c>
      <c r="D69" s="278">
        <f>SUMIF('3.3 Depreciation amortisation'!$D$9:$D$52,'3. Statement of pipeline assets'!C65,'3.3 Depreciation amortisation'!$M$9:$M$52)+SUMIF('3.3 Depreciation amortisation'!$D$9:$D$52,'3. Statement of pipeline assets'!C65,'3.3 Depreciation amortisation'!$N$9:$N$52)</f>
        <v>-9725887.565111982</v>
      </c>
      <c r="E69" s="257">
        <v>-7978644.715195892</v>
      </c>
      <c r="F69" s="262"/>
    </row>
    <row r="70" spans="2:5" s="263" customFormat="1" ht="12.75">
      <c r="B70" s="256" t="s">
        <v>582</v>
      </c>
      <c r="C70" s="271" t="s">
        <v>392</v>
      </c>
      <c r="D70" s="278">
        <f>SUMIF('3.3 Depreciation amortisation'!$D$9:$D$52,'3. Statement of pipeline assets'!C65,'3.3 Depreciation amortisation'!$K$9:$K$52)</f>
        <v>0</v>
      </c>
      <c r="E70" s="257">
        <v>0</v>
      </c>
    </row>
    <row r="71" spans="2:5" ht="12.75">
      <c r="B71" s="258"/>
      <c r="C71" s="272" t="s">
        <v>236</v>
      </c>
      <c r="D71" s="276">
        <f>SUM(D66:D70)</f>
        <v>45287060.611759596</v>
      </c>
      <c r="E71" s="276">
        <f>SUM(E66:E70)</f>
        <v>46916064.83561594</v>
      </c>
    </row>
    <row r="72" spans="2:6" ht="12.75">
      <c r="B72" s="259"/>
      <c r="C72" s="273" t="s">
        <v>274</v>
      </c>
      <c r="D72" s="277"/>
      <c r="E72" s="260"/>
      <c r="F72" s="264"/>
    </row>
    <row r="73" spans="2:6" ht="12.75">
      <c r="B73" s="256" t="s">
        <v>582</v>
      </c>
      <c r="C73" s="271" t="s">
        <v>385</v>
      </c>
      <c r="D73" s="276">
        <f>SUMIF('3.3 Depreciation amortisation'!$D$9:$D$52,'3. Statement of pipeline assets'!C72,'3.3 Depreciation amortisation'!$H$9:$H$52)</f>
        <v>0</v>
      </c>
      <c r="E73" s="257">
        <v>0</v>
      </c>
      <c r="F73" s="264"/>
    </row>
    <row r="74" spans="2:6" ht="12.75">
      <c r="B74" s="256" t="s">
        <v>582</v>
      </c>
      <c r="C74" s="271" t="s">
        <v>71</v>
      </c>
      <c r="D74" s="276">
        <f>SUMIF('3.3 Depreciation amortisation'!$D$9:$D$52,'3. Statement of pipeline assets'!C72,'3.3 Depreciation amortisation'!$I$9:$I$52)</f>
        <v>0</v>
      </c>
      <c r="E74" s="257">
        <v>0</v>
      </c>
      <c r="F74" s="264"/>
    </row>
    <row r="75" spans="2:6" ht="12.75">
      <c r="B75" s="256" t="s">
        <v>582</v>
      </c>
      <c r="C75" s="271" t="s">
        <v>380</v>
      </c>
      <c r="D75" s="276">
        <f>SUMIF('3.3 Depreciation amortisation'!$D$9:$D$52,'3. Statement of pipeline assets'!C72,'3.3 Depreciation amortisation'!$J$9:$J$52)</f>
        <v>0</v>
      </c>
      <c r="E75" s="257">
        <v>0</v>
      </c>
      <c r="F75" s="264"/>
    </row>
    <row r="76" spans="2:6" ht="12.75">
      <c r="B76" s="256" t="s">
        <v>582</v>
      </c>
      <c r="C76" s="271" t="s">
        <v>386</v>
      </c>
      <c r="D76" s="276">
        <f>SUMIF('3.3 Depreciation amortisation'!$D$9:$D$52,'3. Statement of pipeline assets'!C72,'3.3 Depreciation amortisation'!$M$9:$M$52)+SUMIF('3.3 Depreciation amortisation'!$D$9:$D$52,'3. Statement of pipeline assets'!C72,'3.3 Depreciation amortisation'!$N$9:$N$52)</f>
        <v>0</v>
      </c>
      <c r="E76" s="257">
        <v>0</v>
      </c>
      <c r="F76" s="264"/>
    </row>
    <row r="77" spans="2:7" ht="11.25" customHeight="1">
      <c r="B77" s="256" t="s">
        <v>582</v>
      </c>
      <c r="C77" s="271" t="s">
        <v>392</v>
      </c>
      <c r="D77" s="276">
        <f>SUMIF('3.3 Depreciation amortisation'!$D$9:$D$52,'3. Statement of pipeline assets'!C72,'3.3 Depreciation amortisation'!$K$9:$K$52)</f>
        <v>0</v>
      </c>
      <c r="E77" s="257">
        <v>0</v>
      </c>
      <c r="F77" s="264"/>
      <c r="G77" s="264"/>
    </row>
    <row r="78" spans="2:6" ht="12.75">
      <c r="B78" s="258"/>
      <c r="C78" s="272" t="s">
        <v>275</v>
      </c>
      <c r="D78" s="276">
        <f>SUM(D73:D77)</f>
        <v>0</v>
      </c>
      <c r="E78" s="276">
        <f>SUM(E73:E77)</f>
        <v>0</v>
      </c>
      <c r="F78" s="264"/>
    </row>
    <row r="79" spans="2:5" ht="12.75">
      <c r="B79" s="256" t="s">
        <v>583</v>
      </c>
      <c r="C79" s="273" t="s">
        <v>146</v>
      </c>
      <c r="D79" s="261">
        <v>279156780.207</v>
      </c>
      <c r="E79" s="261">
        <v>221600739.10999998</v>
      </c>
    </row>
    <row r="80" spans="2:6" ht="12.75">
      <c r="B80" s="258"/>
      <c r="C80" s="274" t="s">
        <v>75</v>
      </c>
      <c r="D80" s="276">
        <f>SUM(D16,D23,D30,D37,D44,D51,D58,D64,D71,D79,D78)</f>
        <v>617831670.7999814</v>
      </c>
      <c r="E80" s="276">
        <f>SUM(E16,E23,E30,E37,E44,E51,E58,E64,E71,E79,E78)</f>
        <v>568908664.7926745</v>
      </c>
      <c r="F80" s="264"/>
    </row>
    <row r="81" spans="2:5" ht="12.75">
      <c r="B81" s="259"/>
      <c r="C81" s="268" t="s">
        <v>387</v>
      </c>
      <c r="D81" s="277"/>
      <c r="E81" s="260"/>
    </row>
    <row r="82" spans="2:5" ht="12.75">
      <c r="B82" s="259"/>
      <c r="C82" s="273" t="s">
        <v>372</v>
      </c>
      <c r="D82" s="277"/>
      <c r="E82" s="260"/>
    </row>
    <row r="83" spans="2:6" ht="12.75">
      <c r="B83" s="256" t="s">
        <v>582</v>
      </c>
      <c r="C83" s="271" t="s">
        <v>385</v>
      </c>
      <c r="D83" s="276">
        <f>SUMIF('3.3 Depreciation amortisation'!$D$60:$D$77,$C$82,'3.3 Depreciation amortisation'!$G$60:$G$77)</f>
        <v>0</v>
      </c>
      <c r="E83" s="261">
        <v>0</v>
      </c>
      <c r="F83" s="264"/>
    </row>
    <row r="84" spans="2:6" ht="12.75">
      <c r="B84" s="256" t="s">
        <v>582</v>
      </c>
      <c r="C84" s="271" t="s">
        <v>71</v>
      </c>
      <c r="D84" s="276">
        <f>SUMIF('3.3 Depreciation amortisation'!$D$60:$D$77,$C$82,'3.3 Depreciation amortisation'!$H$60:$H$77)</f>
        <v>1696294.1800000009</v>
      </c>
      <c r="E84" s="261">
        <v>1294423.98</v>
      </c>
      <c r="F84" s="264"/>
    </row>
    <row r="85" spans="2:5" ht="12.75">
      <c r="B85" s="256" t="s">
        <v>582</v>
      </c>
      <c r="C85" s="271" t="s">
        <v>380</v>
      </c>
      <c r="D85" s="276">
        <f>SUMIF('3.3 Depreciation amortisation'!$D$60:$D$77,$C$82,'3.3 Depreciation amortisation'!$I$60:$I$77)</f>
        <v>0</v>
      </c>
      <c r="E85" s="261">
        <v>0</v>
      </c>
    </row>
    <row r="86" spans="2:6" ht="12.75">
      <c r="B86" s="256" t="s">
        <v>582</v>
      </c>
      <c r="C86" s="271" t="s">
        <v>21</v>
      </c>
      <c r="D86" s="276">
        <f>SUMIF('3.3 Depreciation amortisation'!$D$60:$D$77,$C$82,'3.3 Depreciation amortisation'!$L$60:$L$77)+SUMIF('3.3 Depreciation amortisation'!$D$60:$D$77,$C$82,'3.3 Depreciation amortisation'!$M$60:$M$77)</f>
        <v>-444167.2499999432</v>
      </c>
      <c r="E86" s="261">
        <v>-128651.94000000003</v>
      </c>
      <c r="F86" s="264"/>
    </row>
    <row r="87" spans="2:6" ht="12.75">
      <c r="B87" s="256" t="s">
        <v>582</v>
      </c>
      <c r="C87" s="271" t="s">
        <v>392</v>
      </c>
      <c r="D87" s="276">
        <f>SUMIF('3.3 Depreciation amortisation'!$D$60:$D$77,$C$82,'3.3 Depreciation amortisation'!$J$60:$J$77)</f>
        <v>0</v>
      </c>
      <c r="E87" s="261">
        <v>0</v>
      </c>
      <c r="F87" s="264"/>
    </row>
    <row r="88" spans="2:5" ht="12.75">
      <c r="B88" s="258"/>
      <c r="C88" s="272" t="s">
        <v>391</v>
      </c>
      <c r="D88" s="276">
        <f>SUM(D83:D87)</f>
        <v>1252126.9300000577</v>
      </c>
      <c r="E88" s="276">
        <f>SUM(E83:E87)</f>
        <v>1165772.04</v>
      </c>
    </row>
    <row r="89" spans="2:6" ht="12.75">
      <c r="B89" s="259"/>
      <c r="C89" s="273" t="s">
        <v>309</v>
      </c>
      <c r="D89" s="277"/>
      <c r="E89" s="260"/>
      <c r="F89" s="264"/>
    </row>
    <row r="90" spans="2:6" ht="12.75">
      <c r="B90" s="256" t="s">
        <v>582</v>
      </c>
      <c r="C90" s="271" t="s">
        <v>385</v>
      </c>
      <c r="D90" s="276">
        <f>SUMIF('3.3 Depreciation amortisation'!$D$60:$D$77,$C$89,'3.3 Depreciation amortisation'!$G$60:$G$77)</f>
        <v>0</v>
      </c>
      <c r="E90" s="261">
        <v>0</v>
      </c>
      <c r="F90" s="264"/>
    </row>
    <row r="91" spans="2:6" ht="12.75">
      <c r="B91" s="256" t="s">
        <v>582</v>
      </c>
      <c r="C91" s="271" t="s">
        <v>71</v>
      </c>
      <c r="D91" s="276">
        <f>SUMIF('3.3 Depreciation amortisation'!$D$60:$D$77,$C$89,'3.3 Depreciation amortisation'!$H$60:$H$77)</f>
        <v>0</v>
      </c>
      <c r="E91" s="261">
        <v>0</v>
      </c>
      <c r="F91" s="264"/>
    </row>
    <row r="92" spans="2:6" ht="12.75">
      <c r="B92" s="256" t="s">
        <v>582</v>
      </c>
      <c r="C92" s="271" t="s">
        <v>380</v>
      </c>
      <c r="D92" s="276">
        <f>SUMIF('3.3 Depreciation amortisation'!$D$60:$D$77,$C$89,'3.3 Depreciation amortisation'!$I$60:$I$77)</f>
        <v>0</v>
      </c>
      <c r="E92" s="261">
        <v>0</v>
      </c>
      <c r="F92" s="264"/>
    </row>
    <row r="93" spans="2:6" ht="12.75">
      <c r="B93" s="256" t="s">
        <v>582</v>
      </c>
      <c r="C93" s="271" t="s">
        <v>386</v>
      </c>
      <c r="D93" s="276">
        <f>SUMIF('3.3 Depreciation amortisation'!$D$60:$D$77,$C$89,'3.3 Depreciation amortisation'!$L$60:$L$77)+SUMIF('3.3 Depreciation amortisation'!$D$60:$D$77,$C$89,'3.3 Depreciation amortisation'!$M$60:$M$77)</f>
        <v>0</v>
      </c>
      <c r="E93" s="261">
        <v>0</v>
      </c>
      <c r="F93" s="264"/>
    </row>
    <row r="94" spans="2:7" ht="11.25" customHeight="1">
      <c r="B94" s="256" t="s">
        <v>582</v>
      </c>
      <c r="C94" s="271" t="s">
        <v>392</v>
      </c>
      <c r="D94" s="276">
        <f>SUMIF('3.3 Depreciation amortisation'!$D$60:$D$77,$C$89,'3.3 Depreciation amortisation'!$J$60:$J$77)</f>
        <v>0</v>
      </c>
      <c r="E94" s="261">
        <v>0</v>
      </c>
      <c r="F94" s="264"/>
      <c r="G94" s="264"/>
    </row>
    <row r="95" spans="2:6" ht="12.75">
      <c r="B95" s="258"/>
      <c r="C95" s="272" t="s">
        <v>390</v>
      </c>
      <c r="D95" s="276">
        <f>SUM(D90:D94)</f>
        <v>0</v>
      </c>
      <c r="E95" s="276">
        <f>SUM(E90:E94)</f>
        <v>0</v>
      </c>
      <c r="F95" s="264"/>
    </row>
    <row r="96" spans="2:6" ht="12.75">
      <c r="B96" s="256" t="s">
        <v>584</v>
      </c>
      <c r="C96" s="273" t="s">
        <v>117</v>
      </c>
      <c r="D96" s="261"/>
      <c r="E96" s="261">
        <v>0</v>
      </c>
      <c r="F96" s="264"/>
    </row>
    <row r="97" spans="2:5" ht="12.75">
      <c r="B97" s="256" t="s">
        <v>584</v>
      </c>
      <c r="C97" s="273" t="s">
        <v>118</v>
      </c>
      <c r="D97" s="261"/>
      <c r="E97" s="261">
        <v>0</v>
      </c>
    </row>
    <row r="98" spans="2:5" ht="12.75">
      <c r="B98" s="256" t="s">
        <v>584</v>
      </c>
      <c r="C98" s="273" t="s">
        <v>403</v>
      </c>
      <c r="D98" s="261"/>
      <c r="E98" s="261">
        <v>0</v>
      </c>
    </row>
    <row r="99" spans="2:6" ht="12.75">
      <c r="B99" s="258"/>
      <c r="C99" s="275" t="s">
        <v>388</v>
      </c>
      <c r="D99" s="276">
        <f>SUM(D88,D95:D98)</f>
        <v>1252126.9300000577</v>
      </c>
      <c r="E99" s="276">
        <f>SUM(E88,E95:E98)</f>
        <v>1165772.04</v>
      </c>
      <c r="F99" s="264"/>
    </row>
    <row r="100" spans="2:5" ht="12.75" customHeight="1">
      <c r="B100" s="258"/>
      <c r="C100" s="275" t="s">
        <v>22</v>
      </c>
      <c r="D100" s="279">
        <f>SUM(D80,D99)</f>
        <v>619083797.7299814</v>
      </c>
      <c r="E100" s="279">
        <f>SUM(E80,E99)</f>
        <v>570074436.8326745</v>
      </c>
    </row>
    <row r="124" ht="12.75">
      <c r="C124" s="265"/>
    </row>
  </sheetData>
  <sheetProtection sheet="1"/>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70" zoomScaleNormal="70" zoomScalePageLayoutView="0" workbookViewId="0" topLeftCell="A1">
      <pane xSplit="3" ySplit="8" topLeftCell="D13" activePane="bottomRight" state="frozen"/>
      <selection pane="topLeft" activeCell="A1" sqref="A1"/>
      <selection pane="topRight" activeCell="D1" sqref="D1"/>
      <selection pane="bottomLeft" activeCell="A9" sqref="A9"/>
      <selection pane="bottomRight" activeCell="A2" sqref="A2"/>
    </sheetView>
  </sheetViews>
  <sheetFormatPr defaultColWidth="9.140625" defaultRowHeight="12.75"/>
  <cols>
    <col min="1" max="1" width="12.140625" style="236" customWidth="1"/>
    <col min="2" max="2" width="21.00390625" style="236" customWidth="1"/>
    <col min="3" max="6" width="42.28125" style="236" customWidth="1"/>
    <col min="7" max="7" width="9.421875" style="236" customWidth="1"/>
    <col min="8" max="8" width="25.140625" style="236" customWidth="1"/>
    <col min="9" max="16384" width="9.140625" style="236" customWidth="1"/>
  </cols>
  <sheetData>
    <row r="1" spans="2:5" ht="20.25">
      <c r="B1" s="235" t="s">
        <v>136</v>
      </c>
      <c r="C1" s="235"/>
      <c r="D1" s="219"/>
      <c r="E1" s="219"/>
    </row>
    <row r="2" spans="2:5" ht="20.25">
      <c r="B2" s="180" t="str">
        <f>Tradingname</f>
        <v>Darling Downs Pipeline</v>
      </c>
      <c r="C2" s="181"/>
      <c r="D2" s="235"/>
      <c r="E2" s="235"/>
    </row>
    <row r="3" spans="2:6" ht="34.5">
      <c r="B3" s="182" t="s">
        <v>182</v>
      </c>
      <c r="C3" s="183">
        <f>Yearending</f>
        <v>44926</v>
      </c>
      <c r="F3" s="179"/>
    </row>
    <row r="5" spans="2:5" ht="15.75">
      <c r="B5" s="237" t="s">
        <v>213</v>
      </c>
      <c r="C5" s="238"/>
      <c r="D5" s="238"/>
      <c r="E5" s="238"/>
    </row>
    <row r="6" spans="2:5" ht="15.75">
      <c r="B6" s="237"/>
      <c r="C6" s="238"/>
      <c r="D6" s="238"/>
      <c r="E6" s="238"/>
    </row>
    <row r="7" spans="2:6" ht="40.5" customHeight="1">
      <c r="B7" s="230" t="s">
        <v>224</v>
      </c>
      <c r="C7" s="230" t="s">
        <v>120</v>
      </c>
      <c r="D7" s="230" t="s">
        <v>68</v>
      </c>
      <c r="E7" s="230" t="s">
        <v>121</v>
      </c>
      <c r="F7" s="288" t="s">
        <v>123</v>
      </c>
    </row>
    <row r="8" spans="2:6" ht="12.75">
      <c r="B8" s="225"/>
      <c r="C8" s="225"/>
      <c r="D8" s="240"/>
      <c r="E8" s="280" t="s">
        <v>122</v>
      </c>
      <c r="F8" s="281"/>
    </row>
    <row r="9" spans="2:6" ht="76.5">
      <c r="B9" s="282" t="s">
        <v>585</v>
      </c>
      <c r="C9" s="289" t="str">
        <f>'3. Statement of pipeline assets'!C9</f>
        <v>Pipelines</v>
      </c>
      <c r="D9" s="282" t="s">
        <v>586</v>
      </c>
      <c r="E9" s="370">
        <v>67.04658275358462</v>
      </c>
      <c r="F9" s="369" t="s">
        <v>587</v>
      </c>
    </row>
    <row r="10" spans="2:6" ht="76.5">
      <c r="B10" s="282" t="s">
        <v>585</v>
      </c>
      <c r="C10" s="289" t="str">
        <f>'3. Statement of pipeline assets'!C17</f>
        <v>Compressors</v>
      </c>
      <c r="D10" s="282" t="s">
        <v>586</v>
      </c>
      <c r="E10" s="370">
        <v>33.79429716295484</v>
      </c>
      <c r="F10" s="369" t="s">
        <v>587</v>
      </c>
    </row>
    <row r="11" spans="2:6" ht="76.5">
      <c r="B11" s="282" t="s">
        <v>585</v>
      </c>
      <c r="C11" s="289" t="str">
        <f>'3. Statement of pipeline assets'!C24</f>
        <v>City gates, supply regulators and valve stations</v>
      </c>
      <c r="D11" s="282" t="s">
        <v>586</v>
      </c>
      <c r="E11" s="370">
        <v>33.5227593221129</v>
      </c>
      <c r="F11" s="369" t="s">
        <v>587</v>
      </c>
    </row>
    <row r="12" spans="2:6" ht="76.5">
      <c r="B12" s="282" t="s">
        <v>585</v>
      </c>
      <c r="C12" s="289" t="str">
        <f>'3. Statement of pipeline assets'!C31</f>
        <v>Metering</v>
      </c>
      <c r="D12" s="282" t="s">
        <v>586</v>
      </c>
      <c r="E12" s="370">
        <v>36.64918077048465</v>
      </c>
      <c r="F12" s="369" t="s">
        <v>587</v>
      </c>
    </row>
    <row r="13" spans="2:6" ht="12.75">
      <c r="B13" s="282" t="s">
        <v>585</v>
      </c>
      <c r="C13" s="289" t="str">
        <f>'3. Statement of pipeline assets'!C38</f>
        <v>Odorant plants</v>
      </c>
      <c r="D13" s="282"/>
      <c r="E13" s="370"/>
      <c r="F13" s="369" t="s">
        <v>588</v>
      </c>
    </row>
    <row r="14" spans="2:6" ht="76.5">
      <c r="B14" s="282" t="s">
        <v>585</v>
      </c>
      <c r="C14" s="289" t="str">
        <f>'3. Statement of pipeline assets'!C45</f>
        <v>SCADA (Communications)</v>
      </c>
      <c r="D14" s="282" t="s">
        <v>586</v>
      </c>
      <c r="E14" s="370">
        <v>17.409085015235295</v>
      </c>
      <c r="F14" s="369" t="s">
        <v>587</v>
      </c>
    </row>
    <row r="15" spans="2:6" ht="76.5">
      <c r="B15" s="282" t="s">
        <v>585</v>
      </c>
      <c r="C15" s="289" t="str">
        <f>'3. Statement of pipeline assets'!C52</f>
        <v>Buildings</v>
      </c>
      <c r="D15" s="282" t="s">
        <v>586</v>
      </c>
      <c r="E15" s="370">
        <v>14.07442789659176</v>
      </c>
      <c r="F15" s="369" t="s">
        <v>587</v>
      </c>
    </row>
    <row r="16" spans="2:6" ht="76.5">
      <c r="B16" s="282" t="s">
        <v>585</v>
      </c>
      <c r="C16" s="289" t="str">
        <f>'3. Statement of pipeline assets'!C65</f>
        <v>Other depreciable pipeline assets</v>
      </c>
      <c r="D16" s="282" t="s">
        <v>586</v>
      </c>
      <c r="E16" s="370">
        <v>18.89852858377872</v>
      </c>
      <c r="F16" s="369" t="s">
        <v>587</v>
      </c>
    </row>
    <row r="17" spans="2:6" ht="12.75">
      <c r="B17" s="282"/>
      <c r="C17" s="282" t="s">
        <v>212</v>
      </c>
      <c r="D17" s="362"/>
      <c r="E17" s="370"/>
      <c r="F17" s="284"/>
    </row>
    <row r="18" spans="2:6" ht="12.75">
      <c r="B18" s="282"/>
      <c r="C18" s="282" t="s">
        <v>212</v>
      </c>
      <c r="D18" s="362"/>
      <c r="E18" s="370"/>
      <c r="F18" s="284"/>
    </row>
    <row r="19" spans="2:6" ht="12.75">
      <c r="B19" s="282"/>
      <c r="C19" s="282" t="s">
        <v>212</v>
      </c>
      <c r="D19" s="362"/>
      <c r="E19" s="370"/>
      <c r="F19" s="284"/>
    </row>
    <row r="20" spans="2:6" ht="12.75">
      <c r="B20" s="282"/>
      <c r="C20" s="282" t="s">
        <v>212</v>
      </c>
      <c r="D20" s="362"/>
      <c r="E20" s="370"/>
      <c r="F20" s="284"/>
    </row>
    <row r="21" spans="2:7" ht="12.75">
      <c r="B21" s="282" t="s">
        <v>585</v>
      </c>
      <c r="C21" s="289" t="str">
        <f>'3. Statement of pipeline assets'!C72</f>
        <v>Leased Assets</v>
      </c>
      <c r="D21" s="282"/>
      <c r="E21" s="370"/>
      <c r="F21" s="369" t="s">
        <v>589</v>
      </c>
      <c r="G21" s="287"/>
    </row>
    <row r="22" spans="2:7" ht="12.75">
      <c r="B22" s="282"/>
      <c r="C22" s="285" t="s">
        <v>212</v>
      </c>
      <c r="D22" s="363"/>
      <c r="E22" s="370"/>
      <c r="F22" s="286"/>
      <c r="G22" s="287"/>
    </row>
    <row r="23" spans="2:7" ht="12.75">
      <c r="B23" s="282"/>
      <c r="C23" s="285" t="s">
        <v>212</v>
      </c>
      <c r="D23" s="363"/>
      <c r="E23" s="370"/>
      <c r="F23" s="286"/>
      <c r="G23" s="287"/>
    </row>
    <row r="24" spans="2:7" ht="12.75">
      <c r="B24" s="282"/>
      <c r="C24" s="285" t="s">
        <v>212</v>
      </c>
      <c r="D24" s="363"/>
      <c r="E24" s="370"/>
      <c r="F24" s="286"/>
      <c r="G24" s="287"/>
    </row>
    <row r="25" spans="2:7" ht="12.75">
      <c r="B25" s="282"/>
      <c r="C25" s="285" t="s">
        <v>212</v>
      </c>
      <c r="D25" s="363"/>
      <c r="E25" s="370"/>
      <c r="F25" s="286"/>
      <c r="G25" s="287"/>
    </row>
    <row r="26" spans="2:6" ht="76.5">
      <c r="B26" s="282" t="s">
        <v>585</v>
      </c>
      <c r="C26" s="289" t="str">
        <f>'3. Statement of pipeline assets'!C82</f>
        <v>Shared property, plant and equipment</v>
      </c>
      <c r="D26" s="362" t="s">
        <v>586</v>
      </c>
      <c r="E26" s="370">
        <v>1.231286074568802</v>
      </c>
      <c r="F26" s="369" t="s">
        <v>587</v>
      </c>
    </row>
    <row r="27" spans="2:6" ht="12.75">
      <c r="B27" s="282"/>
      <c r="C27" s="282" t="s">
        <v>212</v>
      </c>
      <c r="D27" s="362"/>
      <c r="E27" s="370"/>
      <c r="F27" s="284"/>
    </row>
    <row r="28" spans="2:6" ht="12.75">
      <c r="B28" s="282"/>
      <c r="C28" s="282" t="s">
        <v>212</v>
      </c>
      <c r="D28" s="362"/>
      <c r="E28" s="370"/>
      <c r="F28" s="284"/>
    </row>
    <row r="29" spans="2:6" ht="12.75">
      <c r="B29" s="282"/>
      <c r="C29" s="282" t="s">
        <v>212</v>
      </c>
      <c r="D29" s="362"/>
      <c r="E29" s="370"/>
      <c r="F29" s="284"/>
    </row>
    <row r="30" spans="2:6" ht="12.75">
      <c r="B30" s="282"/>
      <c r="C30" s="282" t="s">
        <v>212</v>
      </c>
      <c r="D30" s="362"/>
      <c r="E30" s="370"/>
      <c r="F30" s="284"/>
    </row>
    <row r="31" spans="2:6" ht="12.75">
      <c r="B31" s="282"/>
      <c r="C31" s="282" t="s">
        <v>212</v>
      </c>
      <c r="D31" s="362"/>
      <c r="E31" s="370"/>
      <c r="F31" s="284"/>
    </row>
    <row r="32" spans="2:7" ht="12.75">
      <c r="B32" s="282" t="s">
        <v>585</v>
      </c>
      <c r="C32" s="289" t="str">
        <f>'3. Statement of pipeline assets'!C89</f>
        <v>Shared leased assets</v>
      </c>
      <c r="D32" s="363"/>
      <c r="E32" s="370"/>
      <c r="F32" s="369" t="s">
        <v>589</v>
      </c>
      <c r="G32" s="287"/>
    </row>
    <row r="33" spans="2:7" ht="12.75">
      <c r="B33" s="282"/>
      <c r="C33" s="285" t="s">
        <v>212</v>
      </c>
      <c r="D33" s="363"/>
      <c r="E33" s="370"/>
      <c r="F33" s="286"/>
      <c r="G33" s="287"/>
    </row>
    <row r="34" spans="2:7" ht="12.75">
      <c r="B34" s="282"/>
      <c r="C34" s="285" t="s">
        <v>212</v>
      </c>
      <c r="D34" s="363"/>
      <c r="E34" s="370"/>
      <c r="F34" s="286"/>
      <c r="G34" s="287"/>
    </row>
    <row r="35" spans="2:7" ht="12.75">
      <c r="B35" s="282"/>
      <c r="C35" s="285" t="s">
        <v>212</v>
      </c>
      <c r="D35" s="363"/>
      <c r="E35" s="370"/>
      <c r="F35" s="286"/>
      <c r="G35" s="287"/>
    </row>
    <row r="36" spans="2:7" ht="12.75">
      <c r="B36" s="282"/>
      <c r="C36" s="285" t="s">
        <v>212</v>
      </c>
      <c r="D36" s="363"/>
      <c r="E36" s="370"/>
      <c r="F36" s="286"/>
      <c r="G36" s="287"/>
    </row>
    <row r="37" spans="2:7" ht="12.75">
      <c r="B37" s="282"/>
      <c r="C37" s="285" t="s">
        <v>212</v>
      </c>
      <c r="D37" s="363"/>
      <c r="E37" s="370"/>
      <c r="F37" s="286"/>
      <c r="G37" s="287"/>
    </row>
  </sheetData>
  <sheetProtection sheet="1" insertRows="0" deleteRows="0" autoFilter="0"/>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2" sqref="A2"/>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8" t="s">
        <v>158</v>
      </c>
      <c r="D1" s="219"/>
      <c r="E1" s="219"/>
      <c r="F1" s="219"/>
      <c r="G1" s="219"/>
      <c r="H1" s="219"/>
      <c r="I1" s="219"/>
      <c r="J1" s="219"/>
    </row>
    <row r="2" spans="2:3" ht="15">
      <c r="B2" s="180" t="str">
        <f>Tradingname</f>
        <v>Darling Downs Pipeline</v>
      </c>
      <c r="C2" s="181"/>
    </row>
    <row r="3" spans="2:6" ht="18" customHeight="1">
      <c r="B3" s="290" t="s">
        <v>182</v>
      </c>
      <c r="C3" s="291">
        <f>Yearending</f>
        <v>44926</v>
      </c>
      <c r="F3" s="179"/>
    </row>
    <row r="5" ht="15.75">
      <c r="B5" s="185" t="s">
        <v>215</v>
      </c>
    </row>
    <row r="6" spans="2:10" ht="12.75">
      <c r="B6" s="186"/>
      <c r="C6" s="187"/>
      <c r="D6" s="187"/>
      <c r="E6" s="187"/>
      <c r="F6" s="187"/>
      <c r="G6" s="188"/>
      <c r="H6" s="189"/>
      <c r="I6" s="190"/>
      <c r="J6" s="190"/>
    </row>
    <row r="7" spans="2:5" ht="31.5" customHeight="1">
      <c r="B7" s="222" t="s">
        <v>81</v>
      </c>
      <c r="C7" s="201" t="s">
        <v>208</v>
      </c>
      <c r="D7" s="201" t="s">
        <v>159</v>
      </c>
      <c r="E7" s="201" t="s">
        <v>160</v>
      </c>
    </row>
    <row r="8" spans="2:5" ht="13.5" customHeight="1">
      <c r="B8" s="292"/>
      <c r="C8" s="221"/>
      <c r="D8" s="293"/>
      <c r="E8" s="220"/>
    </row>
    <row r="9" spans="2:5" ht="13.5" customHeight="1">
      <c r="B9" s="292"/>
      <c r="C9" s="221"/>
      <c r="D9" s="293"/>
      <c r="E9" s="220"/>
    </row>
    <row r="10" spans="2:5" ht="13.5" customHeight="1">
      <c r="B10" s="292"/>
      <c r="C10" s="221"/>
      <c r="D10" s="293"/>
      <c r="E10" s="220"/>
    </row>
    <row r="11" spans="2:5" ht="13.5" customHeight="1">
      <c r="B11" s="292"/>
      <c r="C11" s="221"/>
      <c r="D11" s="293"/>
      <c r="E11" s="220"/>
    </row>
    <row r="12" spans="2:5" ht="13.5" customHeight="1">
      <c r="B12" s="292"/>
      <c r="C12" s="221"/>
      <c r="D12" s="293"/>
      <c r="E12" s="220"/>
    </row>
    <row r="13" spans="2:5" ht="13.5" customHeight="1">
      <c r="B13" s="292"/>
      <c r="C13" s="221"/>
      <c r="D13" s="293"/>
      <c r="E13" s="220"/>
    </row>
    <row r="14" spans="2:5" ht="13.5" customHeight="1">
      <c r="B14" s="292"/>
      <c r="C14" s="221"/>
      <c r="D14" s="293"/>
      <c r="E14" s="220"/>
    </row>
    <row r="15" spans="2:5" ht="13.5" customHeight="1">
      <c r="B15" s="292"/>
      <c r="C15" s="221"/>
      <c r="D15" s="293"/>
      <c r="E15" s="220"/>
    </row>
    <row r="16" spans="2:5" ht="13.5" customHeight="1">
      <c r="B16" s="292"/>
      <c r="C16" s="221"/>
      <c r="D16" s="293"/>
      <c r="E16" s="220"/>
    </row>
    <row r="17" spans="2:5" ht="13.5" customHeight="1">
      <c r="B17" s="292"/>
      <c r="C17" s="221"/>
      <c r="D17" s="293"/>
      <c r="E17" s="220"/>
    </row>
    <row r="18" spans="2:5" ht="13.5" customHeight="1">
      <c r="B18" s="292"/>
      <c r="C18" s="221"/>
      <c r="D18" s="293"/>
      <c r="E18" s="220"/>
    </row>
    <row r="19" spans="2:5" ht="13.5" customHeight="1">
      <c r="B19" s="292"/>
      <c r="C19" s="221"/>
      <c r="D19" s="293"/>
      <c r="E19" s="220"/>
    </row>
    <row r="20" spans="2:5" ht="13.5" customHeight="1">
      <c r="B20" s="292"/>
      <c r="C20" s="221"/>
      <c r="D20" s="293"/>
      <c r="E20" s="220"/>
    </row>
    <row r="21" spans="2:5" ht="13.5" customHeight="1">
      <c r="B21" s="292"/>
      <c r="C21" s="221"/>
      <c r="D21" s="293"/>
      <c r="E21" s="220"/>
    </row>
    <row r="22" spans="2:5" ht="13.5" customHeight="1">
      <c r="B22" s="292"/>
      <c r="C22" s="221"/>
      <c r="D22" s="293"/>
      <c r="E22" s="220"/>
    </row>
    <row r="25" ht="15.75">
      <c r="B25" s="185" t="s">
        <v>214</v>
      </c>
    </row>
    <row r="26" spans="2:5" ht="12.75">
      <c r="B26" s="186"/>
      <c r="C26" s="187"/>
      <c r="D26" s="187"/>
      <c r="E26" s="187"/>
    </row>
    <row r="27" spans="2:8" ht="36.75" customHeight="1">
      <c r="B27" s="222" t="s">
        <v>81</v>
      </c>
      <c r="C27" s="201" t="s">
        <v>209</v>
      </c>
      <c r="D27" s="201" t="s">
        <v>159</v>
      </c>
      <c r="E27" s="201" t="s">
        <v>160</v>
      </c>
      <c r="F27" s="201" t="s">
        <v>210</v>
      </c>
      <c r="G27" s="201" t="s">
        <v>169</v>
      </c>
      <c r="H27" s="201" t="s">
        <v>170</v>
      </c>
    </row>
    <row r="28" spans="2:8" ht="12.75">
      <c r="B28" s="292"/>
      <c r="C28" s="221"/>
      <c r="D28" s="293"/>
      <c r="E28" s="220"/>
      <c r="F28" s="221"/>
      <c r="G28" s="293"/>
      <c r="H28" s="220"/>
    </row>
    <row r="29" spans="2:8" ht="12.75">
      <c r="B29" s="292"/>
      <c r="C29" s="221"/>
      <c r="D29" s="293"/>
      <c r="E29" s="220"/>
      <c r="F29" s="221"/>
      <c r="G29" s="293"/>
      <c r="H29" s="220"/>
    </row>
    <row r="30" spans="2:8" ht="12.75">
      <c r="B30" s="292"/>
      <c r="C30" s="221"/>
      <c r="D30" s="293"/>
      <c r="E30" s="220"/>
      <c r="F30" s="221"/>
      <c r="G30" s="293"/>
      <c r="H30" s="220"/>
    </row>
    <row r="31" spans="2:8" ht="12.75">
      <c r="B31" s="292"/>
      <c r="C31" s="221"/>
      <c r="D31" s="293"/>
      <c r="E31" s="220"/>
      <c r="F31" s="221"/>
      <c r="G31" s="293"/>
      <c r="H31" s="220"/>
    </row>
    <row r="32" spans="2:8" ht="12.75">
      <c r="B32" s="292"/>
      <c r="C32" s="221"/>
      <c r="D32" s="293"/>
      <c r="E32" s="220"/>
      <c r="F32" s="221"/>
      <c r="G32" s="293"/>
      <c r="H32" s="220"/>
    </row>
    <row r="33" spans="2:8" ht="12.75">
      <c r="B33" s="292"/>
      <c r="C33" s="221"/>
      <c r="D33" s="293"/>
      <c r="E33" s="220"/>
      <c r="F33" s="221"/>
      <c r="G33" s="293"/>
      <c r="H33" s="220"/>
    </row>
    <row r="34" spans="2:8" ht="12.75">
      <c r="B34" s="292"/>
      <c r="C34" s="221"/>
      <c r="D34" s="293"/>
      <c r="E34" s="220"/>
      <c r="F34" s="221"/>
      <c r="G34" s="293"/>
      <c r="H34" s="220"/>
    </row>
    <row r="35" spans="2:8" ht="12.75">
      <c r="B35" s="292"/>
      <c r="C35" s="221"/>
      <c r="D35" s="293"/>
      <c r="E35" s="220"/>
      <c r="F35" s="221"/>
      <c r="G35" s="293"/>
      <c r="H35" s="220"/>
    </row>
    <row r="36" spans="2:8" ht="12.75">
      <c r="B36" s="292"/>
      <c r="C36" s="221"/>
      <c r="D36" s="293"/>
      <c r="E36" s="220"/>
      <c r="F36" s="221"/>
      <c r="G36" s="293"/>
      <c r="H36" s="220"/>
    </row>
    <row r="37" spans="2:8" ht="12.75">
      <c r="B37" s="292"/>
      <c r="C37" s="221"/>
      <c r="D37" s="293"/>
      <c r="E37" s="220"/>
      <c r="F37" s="221"/>
      <c r="G37" s="293"/>
      <c r="H37" s="220"/>
    </row>
    <row r="38" spans="2:8" ht="12.75">
      <c r="B38" s="292"/>
      <c r="C38" s="221"/>
      <c r="D38" s="293"/>
      <c r="E38" s="220"/>
      <c r="F38" s="221"/>
      <c r="G38" s="293"/>
      <c r="H38" s="220"/>
    </row>
    <row r="39" spans="2:8" ht="12.75">
      <c r="B39" s="292"/>
      <c r="C39" s="221"/>
      <c r="D39" s="293"/>
      <c r="E39" s="220"/>
      <c r="F39" s="221"/>
      <c r="G39" s="293"/>
      <c r="H39" s="220"/>
    </row>
    <row r="40" spans="2:8" ht="12.75">
      <c r="B40" s="292"/>
      <c r="C40" s="221"/>
      <c r="D40" s="293"/>
      <c r="E40" s="220"/>
      <c r="F40" s="221"/>
      <c r="G40" s="293"/>
      <c r="H40" s="220"/>
    </row>
    <row r="41" spans="2:8" ht="12.75">
      <c r="B41" s="292"/>
      <c r="C41" s="221"/>
      <c r="D41" s="293"/>
      <c r="E41" s="220"/>
      <c r="F41" s="221"/>
      <c r="G41" s="293"/>
      <c r="H41" s="220"/>
    </row>
    <row r="42" spans="2:8" ht="12.75">
      <c r="B42" s="292"/>
      <c r="C42" s="221"/>
      <c r="D42" s="293"/>
      <c r="E42" s="220"/>
      <c r="F42" s="221"/>
      <c r="G42" s="293"/>
      <c r="H42" s="220"/>
    </row>
    <row r="43" spans="2:8" ht="12.75">
      <c r="B43" s="292"/>
      <c r="C43" s="221"/>
      <c r="D43" s="293"/>
      <c r="E43" s="220"/>
      <c r="F43" s="221"/>
      <c r="G43" s="293"/>
      <c r="H43" s="220"/>
    </row>
    <row r="44" spans="2:8" ht="12.75">
      <c r="B44" s="292"/>
      <c r="C44" s="221"/>
      <c r="D44" s="293"/>
      <c r="E44" s="220"/>
      <c r="F44" s="221"/>
      <c r="G44" s="293"/>
      <c r="H44" s="220"/>
    </row>
    <row r="45" spans="2:8" ht="12.75">
      <c r="B45" s="292"/>
      <c r="C45" s="221"/>
      <c r="D45" s="293"/>
      <c r="E45" s="220"/>
      <c r="F45" s="221"/>
      <c r="G45" s="293"/>
      <c r="H45" s="220"/>
    </row>
    <row r="46" spans="2:8" ht="12.75">
      <c r="B46" s="292"/>
      <c r="C46" s="221"/>
      <c r="D46" s="293"/>
      <c r="E46" s="220"/>
      <c r="F46" s="221"/>
      <c r="G46" s="293"/>
      <c r="H46" s="220"/>
    </row>
    <row r="47" spans="2:8" ht="12.75">
      <c r="B47" s="292"/>
      <c r="C47" s="221"/>
      <c r="D47" s="293"/>
      <c r="E47" s="220"/>
      <c r="F47" s="221"/>
      <c r="G47" s="293"/>
      <c r="H47" s="220"/>
    </row>
    <row r="48" spans="2:8" ht="12.75">
      <c r="B48" s="292"/>
      <c r="C48" s="221"/>
      <c r="D48" s="293"/>
      <c r="E48" s="220"/>
      <c r="F48" s="221"/>
      <c r="G48" s="293"/>
      <c r="H48" s="220"/>
    </row>
    <row r="49" spans="2:8" ht="12.75">
      <c r="B49" s="292"/>
      <c r="C49" s="221"/>
      <c r="D49" s="293"/>
      <c r="E49" s="220"/>
      <c r="F49" s="221"/>
      <c r="G49" s="293"/>
      <c r="H49" s="220"/>
    </row>
    <row r="50" spans="2:8" ht="12.75">
      <c r="B50" s="292"/>
      <c r="C50" s="221"/>
      <c r="D50" s="293"/>
      <c r="E50" s="220"/>
      <c r="F50" s="221"/>
      <c r="G50" s="293"/>
      <c r="H50" s="220"/>
    </row>
    <row r="51" spans="2:8" ht="12.75">
      <c r="B51" s="292"/>
      <c r="C51" s="221"/>
      <c r="D51" s="293"/>
      <c r="E51" s="220"/>
      <c r="F51" s="221"/>
      <c r="G51" s="293"/>
      <c r="H51" s="220"/>
    </row>
    <row r="52" spans="2:8" ht="12.75">
      <c r="B52" s="292"/>
      <c r="C52" s="221"/>
      <c r="D52" s="293"/>
      <c r="E52" s="220"/>
      <c r="F52" s="221"/>
      <c r="G52" s="293"/>
      <c r="H52" s="220"/>
    </row>
    <row r="53" spans="2:8" ht="12.75">
      <c r="B53" s="292"/>
      <c r="C53" s="221"/>
      <c r="D53" s="293"/>
      <c r="E53" s="220"/>
      <c r="F53" s="221"/>
      <c r="G53" s="293"/>
      <c r="H53" s="220"/>
    </row>
    <row r="54" spans="2:8" ht="12.75">
      <c r="B54" s="292"/>
      <c r="C54" s="221"/>
      <c r="D54" s="293"/>
      <c r="E54" s="220"/>
      <c r="F54" s="221"/>
      <c r="G54" s="293"/>
      <c r="H54" s="220"/>
    </row>
  </sheetData>
  <sheetProtection sheet="1"/>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2" sqref="A2"/>
    </sheetView>
  </sheetViews>
  <sheetFormatPr defaultColWidth="8.7109375" defaultRowHeight="12.75"/>
  <cols>
    <col min="1" max="1" width="11.421875" style="295" customWidth="1"/>
    <col min="2" max="2" width="32.421875" style="295" customWidth="1"/>
    <col min="3" max="4" width="40.7109375" style="295" customWidth="1"/>
    <col min="5" max="15" width="20.7109375" style="295" customWidth="1"/>
    <col min="16" max="16384" width="8.7109375" style="295" customWidth="1"/>
  </cols>
  <sheetData>
    <row r="1" ht="20.25">
      <c r="B1" s="294" t="s">
        <v>285</v>
      </c>
    </row>
    <row r="2" spans="2:6" ht="15">
      <c r="B2" s="180" t="str">
        <f>Tradingname</f>
        <v>Darling Downs Pipeline</v>
      </c>
      <c r="C2" s="181"/>
      <c r="F2" s="296"/>
    </row>
    <row r="3" spans="2:3" ht="15">
      <c r="B3" s="182" t="s">
        <v>182</v>
      </c>
      <c r="C3" s="183">
        <f>Yearending</f>
        <v>44926</v>
      </c>
    </row>
    <row r="5" spans="2:11" ht="30" customHeight="1">
      <c r="B5" s="297" t="s">
        <v>299</v>
      </c>
      <c r="I5" s="432" t="s">
        <v>261</v>
      </c>
      <c r="J5" s="432"/>
      <c r="K5" s="432"/>
    </row>
    <row r="7" spans="2:15" ht="45" customHeight="1">
      <c r="B7" s="308" t="s">
        <v>224</v>
      </c>
      <c r="C7" s="309" t="s">
        <v>18</v>
      </c>
      <c r="D7" s="309" t="s">
        <v>0</v>
      </c>
      <c r="E7" s="309" t="s">
        <v>68</v>
      </c>
      <c r="F7" s="309" t="s">
        <v>69</v>
      </c>
      <c r="G7" s="309" t="s">
        <v>154</v>
      </c>
      <c r="H7" s="310" t="s">
        <v>389</v>
      </c>
      <c r="I7" s="310" t="s">
        <v>71</v>
      </c>
      <c r="J7" s="310" t="s">
        <v>380</v>
      </c>
      <c r="K7" s="310" t="s">
        <v>310</v>
      </c>
      <c r="L7" s="309" t="s">
        <v>72</v>
      </c>
      <c r="M7" s="309" t="s">
        <v>260</v>
      </c>
      <c r="N7" s="309" t="s">
        <v>371</v>
      </c>
      <c r="O7" s="201" t="s">
        <v>73</v>
      </c>
    </row>
    <row r="8" spans="2:15" ht="12.75">
      <c r="B8" s="311"/>
      <c r="C8" s="312"/>
      <c r="D8" s="312"/>
      <c r="E8" s="312"/>
      <c r="F8" s="312" t="s">
        <v>74</v>
      </c>
      <c r="G8" s="312" t="s">
        <v>183</v>
      </c>
      <c r="H8" s="313" t="s">
        <v>183</v>
      </c>
      <c r="I8" s="313" t="s">
        <v>183</v>
      </c>
      <c r="J8" s="313" t="s">
        <v>183</v>
      </c>
      <c r="K8" s="313" t="s">
        <v>183</v>
      </c>
      <c r="L8" s="312" t="s">
        <v>183</v>
      </c>
      <c r="M8" s="312" t="s">
        <v>183</v>
      </c>
      <c r="N8" s="312" t="s">
        <v>183</v>
      </c>
      <c r="O8" s="312" t="s">
        <v>183</v>
      </c>
    </row>
    <row r="9" spans="2:15" ht="12.75">
      <c r="B9" s="366" t="s">
        <v>590</v>
      </c>
      <c r="C9" s="366" t="s">
        <v>139</v>
      </c>
      <c r="D9" s="367" t="s">
        <v>409</v>
      </c>
      <c r="E9" s="366" t="s">
        <v>586</v>
      </c>
      <c r="F9" s="371">
        <v>33.5227593221129</v>
      </c>
      <c r="G9" s="303">
        <v>0</v>
      </c>
      <c r="H9" s="303">
        <v>29678329.589999996</v>
      </c>
      <c r="I9" s="303">
        <v>16482823.619999994</v>
      </c>
      <c r="J9" s="303">
        <v>0</v>
      </c>
      <c r="K9" s="303">
        <v>0</v>
      </c>
      <c r="L9" s="314">
        <f>SUM(H9:K9)</f>
        <v>46161153.20999999</v>
      </c>
      <c r="M9" s="303">
        <v>-13553879.06000003</v>
      </c>
      <c r="N9" s="303">
        <v>-1820917.9599999976</v>
      </c>
      <c r="O9" s="213">
        <f>SUM(L9:N9)</f>
        <v>30786356.189999964</v>
      </c>
    </row>
    <row r="10" spans="2:15" ht="12.75">
      <c r="B10" s="366" t="s">
        <v>590</v>
      </c>
      <c r="C10" s="366" t="s">
        <v>82</v>
      </c>
      <c r="D10" s="367" t="s">
        <v>82</v>
      </c>
      <c r="E10" s="366" t="s">
        <v>586</v>
      </c>
      <c r="F10" s="371">
        <v>33.79429716295484</v>
      </c>
      <c r="G10" s="303">
        <v>0</v>
      </c>
      <c r="H10" s="303">
        <v>1184761.54</v>
      </c>
      <c r="I10" s="303">
        <v>0</v>
      </c>
      <c r="J10" s="303">
        <v>0</v>
      </c>
      <c r="K10" s="303">
        <v>0</v>
      </c>
      <c r="L10" s="314">
        <f>SUM(H10:K10)</f>
        <v>1184761.54</v>
      </c>
      <c r="M10" s="303">
        <v>-460651.66000000143</v>
      </c>
      <c r="N10" s="303">
        <v>-36425.709999999955</v>
      </c>
      <c r="O10" s="213">
        <f aca="true" t="shared" si="0" ref="O10:O36">SUM(L10:N10)</f>
        <v>687684.1699999986</v>
      </c>
    </row>
    <row r="11" spans="2:15" ht="12.75">
      <c r="B11" s="366" t="s">
        <v>590</v>
      </c>
      <c r="C11" s="366" t="s">
        <v>138</v>
      </c>
      <c r="D11" s="367" t="s">
        <v>138</v>
      </c>
      <c r="E11" s="366" t="s">
        <v>586</v>
      </c>
      <c r="F11" s="371">
        <v>67.04658275358462</v>
      </c>
      <c r="G11" s="303">
        <v>0</v>
      </c>
      <c r="H11" s="303">
        <v>292764713.76219517</v>
      </c>
      <c r="I11" s="303">
        <v>2938911.51</v>
      </c>
      <c r="J11" s="303">
        <v>0</v>
      </c>
      <c r="K11" s="303">
        <v>0</v>
      </c>
      <c r="L11" s="314">
        <f>SUM(H11:K11)</f>
        <v>295703625.27219516</v>
      </c>
      <c r="M11" s="303">
        <v>-52832906.09029782</v>
      </c>
      <c r="N11" s="303">
        <v>-5115181.494074226</v>
      </c>
      <c r="O11" s="213">
        <f t="shared" si="0"/>
        <v>237755537.68782312</v>
      </c>
    </row>
    <row r="12" spans="2:15" ht="12.75">
      <c r="B12" s="366" t="s">
        <v>590</v>
      </c>
      <c r="C12" s="366" t="s">
        <v>591</v>
      </c>
      <c r="D12" s="367" t="s">
        <v>138</v>
      </c>
      <c r="E12" s="366" t="s">
        <v>586</v>
      </c>
      <c r="F12" s="371"/>
      <c r="G12" s="303">
        <v>0</v>
      </c>
      <c r="H12" s="303">
        <v>11664470.309999999</v>
      </c>
      <c r="I12" s="303">
        <v>-11035822.19</v>
      </c>
      <c r="J12" s="303">
        <v>0</v>
      </c>
      <c r="K12" s="303">
        <v>0</v>
      </c>
      <c r="L12" s="314">
        <f>SUM(H12:K12)</f>
        <v>628648.1199999992</v>
      </c>
      <c r="M12" s="303">
        <v>0</v>
      </c>
      <c r="N12" s="303">
        <v>0</v>
      </c>
      <c r="O12" s="213">
        <f t="shared" si="0"/>
        <v>628648.1199999992</v>
      </c>
    </row>
    <row r="13" spans="2:15" ht="12.75">
      <c r="B13" s="366" t="s">
        <v>590</v>
      </c>
      <c r="C13" s="366" t="s">
        <v>235</v>
      </c>
      <c r="D13" s="367" t="s">
        <v>235</v>
      </c>
      <c r="E13" s="366" t="s">
        <v>586</v>
      </c>
      <c r="F13" s="371">
        <v>18.89852858377872</v>
      </c>
      <c r="G13" s="303">
        <v>0</v>
      </c>
      <c r="H13" s="303">
        <v>53896497.86670467</v>
      </c>
      <c r="I13" s="303">
        <v>1116450.3101669042</v>
      </c>
      <c r="J13" s="303">
        <v>0</v>
      </c>
      <c r="K13" s="303">
        <v>0</v>
      </c>
      <c r="L13" s="314">
        <f aca="true" t="shared" si="1" ref="L13:L41">SUM(H13:K13)</f>
        <v>55012948.176871575</v>
      </c>
      <c r="M13" s="303">
        <v>-7978644.7151958905</v>
      </c>
      <c r="N13" s="303">
        <v>-1747242.8499160917</v>
      </c>
      <c r="O13" s="213">
        <f t="shared" si="0"/>
        <v>45287060.611759596</v>
      </c>
    </row>
    <row r="14" spans="2:15" ht="12.75">
      <c r="B14" s="366" t="s">
        <v>590</v>
      </c>
      <c r="C14" s="366" t="s">
        <v>141</v>
      </c>
      <c r="D14" s="367" t="s">
        <v>141</v>
      </c>
      <c r="E14" s="366" t="s">
        <v>586</v>
      </c>
      <c r="F14" s="371">
        <v>36.64918077048465</v>
      </c>
      <c r="G14" s="303">
        <v>0</v>
      </c>
      <c r="H14" s="303">
        <v>15676122.610370487</v>
      </c>
      <c r="I14" s="303">
        <v>13983110.780000001</v>
      </c>
      <c r="J14" s="303">
        <v>0</v>
      </c>
      <c r="K14" s="303">
        <v>0</v>
      </c>
      <c r="L14" s="314">
        <f t="shared" si="1"/>
        <v>29659233.39037049</v>
      </c>
      <c r="M14" s="303">
        <v>-6114707.69308564</v>
      </c>
      <c r="N14" s="303">
        <v>-1075171.7733470704</v>
      </c>
      <c r="O14" s="213">
        <f t="shared" si="0"/>
        <v>22469353.923937775</v>
      </c>
    </row>
    <row r="15" spans="2:15" ht="12.75">
      <c r="B15" s="366" t="s">
        <v>590</v>
      </c>
      <c r="C15" s="366" t="s">
        <v>142</v>
      </c>
      <c r="D15" s="367" t="s">
        <v>142</v>
      </c>
      <c r="E15" s="366" t="s">
        <v>586</v>
      </c>
      <c r="F15" s="371">
        <v>17.409085015235295</v>
      </c>
      <c r="G15" s="303">
        <v>0</v>
      </c>
      <c r="H15" s="303">
        <v>1084985.9100000004</v>
      </c>
      <c r="I15" s="303">
        <v>1030468.33</v>
      </c>
      <c r="J15" s="303">
        <v>0</v>
      </c>
      <c r="K15" s="303">
        <v>0</v>
      </c>
      <c r="L15" s="314">
        <f t="shared" si="1"/>
        <v>2115454.24</v>
      </c>
      <c r="M15" s="303">
        <v>-1087045.82</v>
      </c>
      <c r="N15" s="303">
        <v>-180012.67000000007</v>
      </c>
      <c r="O15" s="213">
        <f t="shared" si="0"/>
        <v>848395.7500000001</v>
      </c>
    </row>
    <row r="16" spans="2:15" ht="12.75">
      <c r="B16" s="366" t="s">
        <v>590</v>
      </c>
      <c r="C16" s="366" t="s">
        <v>1</v>
      </c>
      <c r="D16" s="367" t="s">
        <v>1</v>
      </c>
      <c r="E16" s="366" t="s">
        <v>586</v>
      </c>
      <c r="F16" s="371">
        <v>14.07442789659176</v>
      </c>
      <c r="G16" s="303">
        <v>0</v>
      </c>
      <c r="H16" s="303">
        <v>60177.75049387118</v>
      </c>
      <c r="I16" s="303">
        <v>284024.6</v>
      </c>
      <c r="J16" s="303">
        <v>0</v>
      </c>
      <c r="K16" s="303">
        <v>0</v>
      </c>
      <c r="L16" s="314">
        <f t="shared" si="1"/>
        <v>344202.35049387114</v>
      </c>
      <c r="M16" s="303">
        <v>-92318.5526175306</v>
      </c>
      <c r="N16" s="303">
        <v>-40029.658415457554</v>
      </c>
      <c r="O16" s="213">
        <f t="shared" si="0"/>
        <v>211854.139460883</v>
      </c>
    </row>
    <row r="17" spans="2:15" ht="12.75">
      <c r="B17" s="366"/>
      <c r="C17" s="300"/>
      <c r="D17" s="300"/>
      <c r="E17" s="301"/>
      <c r="F17" s="371"/>
      <c r="G17" s="303"/>
      <c r="H17" s="303"/>
      <c r="I17" s="303"/>
      <c r="J17" s="303"/>
      <c r="K17" s="303"/>
      <c r="L17" s="314">
        <f t="shared" si="1"/>
        <v>0</v>
      </c>
      <c r="M17" s="303"/>
      <c r="N17" s="303"/>
      <c r="O17" s="213">
        <f t="shared" si="0"/>
        <v>0</v>
      </c>
    </row>
    <row r="18" spans="2:15" ht="12.75">
      <c r="B18" s="366"/>
      <c r="C18" s="300"/>
      <c r="D18" s="300"/>
      <c r="E18" s="301"/>
      <c r="F18" s="371"/>
      <c r="G18" s="303"/>
      <c r="H18" s="303"/>
      <c r="I18" s="303"/>
      <c r="J18" s="303"/>
      <c r="K18" s="303"/>
      <c r="L18" s="314">
        <f t="shared" si="1"/>
        <v>0</v>
      </c>
      <c r="M18" s="303"/>
      <c r="N18" s="303"/>
      <c r="O18" s="213">
        <f t="shared" si="0"/>
        <v>0</v>
      </c>
    </row>
    <row r="19" spans="2:15" ht="12.75">
      <c r="B19" s="366"/>
      <c r="C19" s="300"/>
      <c r="D19" s="300"/>
      <c r="E19" s="301"/>
      <c r="F19" s="371"/>
      <c r="G19" s="303"/>
      <c r="H19" s="303"/>
      <c r="I19" s="303"/>
      <c r="J19" s="303"/>
      <c r="K19" s="303"/>
      <c r="L19" s="314">
        <f t="shared" si="1"/>
        <v>0</v>
      </c>
      <c r="M19" s="303"/>
      <c r="N19" s="303"/>
      <c r="O19" s="213">
        <f t="shared" si="0"/>
        <v>0</v>
      </c>
    </row>
    <row r="20" spans="2:15" ht="12.75">
      <c r="B20" s="366"/>
      <c r="C20" s="300"/>
      <c r="D20" s="300"/>
      <c r="E20" s="301"/>
      <c r="F20" s="302"/>
      <c r="G20" s="303"/>
      <c r="H20" s="303"/>
      <c r="I20" s="303"/>
      <c r="J20" s="303"/>
      <c r="K20" s="303"/>
      <c r="L20" s="314">
        <f t="shared" si="1"/>
        <v>0</v>
      </c>
      <c r="M20" s="303"/>
      <c r="N20" s="303"/>
      <c r="O20" s="213">
        <f t="shared" si="0"/>
        <v>0</v>
      </c>
    </row>
    <row r="21" spans="2:15" ht="12.75">
      <c r="B21" s="366"/>
      <c r="C21" s="300"/>
      <c r="D21" s="300"/>
      <c r="E21" s="301"/>
      <c r="F21" s="302"/>
      <c r="G21" s="303"/>
      <c r="H21" s="303"/>
      <c r="I21" s="303"/>
      <c r="J21" s="303"/>
      <c r="K21" s="303"/>
      <c r="L21" s="314">
        <f t="shared" si="1"/>
        <v>0</v>
      </c>
      <c r="M21" s="303"/>
      <c r="N21" s="303"/>
      <c r="O21" s="213">
        <f t="shared" si="0"/>
        <v>0</v>
      </c>
    </row>
    <row r="22" spans="2:15" ht="12.75">
      <c r="B22" s="366"/>
      <c r="C22" s="300"/>
      <c r="D22" s="300"/>
      <c r="E22" s="301"/>
      <c r="F22" s="302"/>
      <c r="G22" s="303"/>
      <c r="H22" s="303"/>
      <c r="I22" s="303"/>
      <c r="J22" s="303"/>
      <c r="K22" s="303"/>
      <c r="L22" s="314">
        <f t="shared" si="1"/>
        <v>0</v>
      </c>
      <c r="M22" s="303"/>
      <c r="N22" s="303"/>
      <c r="O22" s="213">
        <f t="shared" si="0"/>
        <v>0</v>
      </c>
    </row>
    <row r="23" spans="2:15" ht="12.75">
      <c r="B23" s="366"/>
      <c r="C23" s="300"/>
      <c r="D23" s="300"/>
      <c r="E23" s="301"/>
      <c r="F23" s="302"/>
      <c r="G23" s="303"/>
      <c r="H23" s="303"/>
      <c r="I23" s="303"/>
      <c r="J23" s="303"/>
      <c r="K23" s="303"/>
      <c r="L23" s="314">
        <f t="shared" si="1"/>
        <v>0</v>
      </c>
      <c r="M23" s="303"/>
      <c r="N23" s="303"/>
      <c r="O23" s="213">
        <f t="shared" si="0"/>
        <v>0</v>
      </c>
    </row>
    <row r="24" spans="2:15" ht="12.75">
      <c r="B24" s="366"/>
      <c r="C24" s="300"/>
      <c r="D24" s="300"/>
      <c r="E24" s="301"/>
      <c r="F24" s="302"/>
      <c r="G24" s="303"/>
      <c r="H24" s="303"/>
      <c r="I24" s="303"/>
      <c r="J24" s="303"/>
      <c r="K24" s="303"/>
      <c r="L24" s="314">
        <f t="shared" si="1"/>
        <v>0</v>
      </c>
      <c r="M24" s="303"/>
      <c r="N24" s="303"/>
      <c r="O24" s="213">
        <f t="shared" si="0"/>
        <v>0</v>
      </c>
    </row>
    <row r="25" spans="2:15" ht="12.75">
      <c r="B25" s="366"/>
      <c r="C25" s="300"/>
      <c r="D25" s="300"/>
      <c r="E25" s="301"/>
      <c r="F25" s="302"/>
      <c r="G25" s="303"/>
      <c r="H25" s="303"/>
      <c r="I25" s="303"/>
      <c r="J25" s="303"/>
      <c r="K25" s="303"/>
      <c r="L25" s="314">
        <f t="shared" si="1"/>
        <v>0</v>
      </c>
      <c r="M25" s="303"/>
      <c r="N25" s="303"/>
      <c r="O25" s="213">
        <f t="shared" si="0"/>
        <v>0</v>
      </c>
    </row>
    <row r="26" spans="2:15" ht="12.75">
      <c r="B26" s="366"/>
      <c r="C26" s="300"/>
      <c r="D26" s="300"/>
      <c r="E26" s="301"/>
      <c r="F26" s="302"/>
      <c r="G26" s="303"/>
      <c r="H26" s="303"/>
      <c r="I26" s="303"/>
      <c r="J26" s="303"/>
      <c r="K26" s="303"/>
      <c r="L26" s="314">
        <f t="shared" si="1"/>
        <v>0</v>
      </c>
      <c r="M26" s="303"/>
      <c r="N26" s="303"/>
      <c r="O26" s="213">
        <f t="shared" si="0"/>
        <v>0</v>
      </c>
    </row>
    <row r="27" spans="2:15" ht="12.75">
      <c r="B27" s="300"/>
      <c r="C27" s="300"/>
      <c r="D27" s="300"/>
      <c r="E27" s="301"/>
      <c r="F27" s="302"/>
      <c r="G27" s="303"/>
      <c r="H27" s="303"/>
      <c r="I27" s="303"/>
      <c r="J27" s="303"/>
      <c r="K27" s="303"/>
      <c r="L27" s="314">
        <f t="shared" si="1"/>
        <v>0</v>
      </c>
      <c r="M27" s="303"/>
      <c r="N27" s="303"/>
      <c r="O27" s="213">
        <f t="shared" si="0"/>
        <v>0</v>
      </c>
    </row>
    <row r="28" spans="2:15" ht="12.75">
      <c r="B28" s="300"/>
      <c r="C28" s="300"/>
      <c r="D28" s="300"/>
      <c r="E28" s="301"/>
      <c r="F28" s="302"/>
      <c r="G28" s="303"/>
      <c r="H28" s="303"/>
      <c r="I28" s="303"/>
      <c r="J28" s="303"/>
      <c r="K28" s="303"/>
      <c r="L28" s="314">
        <f t="shared" si="1"/>
        <v>0</v>
      </c>
      <c r="M28" s="303"/>
      <c r="N28" s="303"/>
      <c r="O28" s="213">
        <f t="shared" si="0"/>
        <v>0</v>
      </c>
    </row>
    <row r="29" spans="2:15" ht="12.75">
      <c r="B29" s="300"/>
      <c r="C29" s="300"/>
      <c r="D29" s="300"/>
      <c r="E29" s="301"/>
      <c r="F29" s="302"/>
      <c r="G29" s="303"/>
      <c r="H29" s="303"/>
      <c r="I29" s="303"/>
      <c r="J29" s="303"/>
      <c r="K29" s="303"/>
      <c r="L29" s="314">
        <f t="shared" si="1"/>
        <v>0</v>
      </c>
      <c r="M29" s="303"/>
      <c r="N29" s="303"/>
      <c r="O29" s="213">
        <f t="shared" si="0"/>
        <v>0</v>
      </c>
    </row>
    <row r="30" spans="2:15" ht="12.75">
      <c r="B30" s="300"/>
      <c r="C30" s="300"/>
      <c r="D30" s="300"/>
      <c r="E30" s="301"/>
      <c r="F30" s="302"/>
      <c r="G30" s="303"/>
      <c r="H30" s="303"/>
      <c r="I30" s="303"/>
      <c r="J30" s="303"/>
      <c r="K30" s="303"/>
      <c r="L30" s="314">
        <f t="shared" si="1"/>
        <v>0</v>
      </c>
      <c r="M30" s="303"/>
      <c r="N30" s="303"/>
      <c r="O30" s="213">
        <f t="shared" si="0"/>
        <v>0</v>
      </c>
    </row>
    <row r="31" spans="2:15" ht="12.75">
      <c r="B31" s="300"/>
      <c r="C31" s="300"/>
      <c r="D31" s="300"/>
      <c r="E31" s="301"/>
      <c r="F31" s="302"/>
      <c r="G31" s="303"/>
      <c r="H31" s="303"/>
      <c r="I31" s="303"/>
      <c r="J31" s="303"/>
      <c r="K31" s="303"/>
      <c r="L31" s="314">
        <f t="shared" si="1"/>
        <v>0</v>
      </c>
      <c r="M31" s="303"/>
      <c r="N31" s="303"/>
      <c r="O31" s="213">
        <f t="shared" si="0"/>
        <v>0</v>
      </c>
    </row>
    <row r="32" spans="2:15" ht="12.75">
      <c r="B32" s="300"/>
      <c r="C32" s="300"/>
      <c r="D32" s="300"/>
      <c r="E32" s="301"/>
      <c r="F32" s="302"/>
      <c r="G32" s="303"/>
      <c r="H32" s="303"/>
      <c r="I32" s="303"/>
      <c r="J32" s="303"/>
      <c r="K32" s="303"/>
      <c r="L32" s="314">
        <f t="shared" si="1"/>
        <v>0</v>
      </c>
      <c r="M32" s="303"/>
      <c r="N32" s="303"/>
      <c r="O32" s="213">
        <f t="shared" si="0"/>
        <v>0</v>
      </c>
    </row>
    <row r="33" spans="2:15" ht="12.75">
      <c r="B33" s="300"/>
      <c r="C33" s="300"/>
      <c r="D33" s="300"/>
      <c r="E33" s="301"/>
      <c r="F33" s="302"/>
      <c r="G33" s="303"/>
      <c r="H33" s="303"/>
      <c r="I33" s="303"/>
      <c r="J33" s="303"/>
      <c r="K33" s="303"/>
      <c r="L33" s="314">
        <f t="shared" si="1"/>
        <v>0</v>
      </c>
      <c r="M33" s="303"/>
      <c r="N33" s="303"/>
      <c r="O33" s="213">
        <f t="shared" si="0"/>
        <v>0</v>
      </c>
    </row>
    <row r="34" spans="2:15" ht="12.75">
      <c r="B34" s="300"/>
      <c r="C34" s="300"/>
      <c r="D34" s="300"/>
      <c r="E34" s="301"/>
      <c r="F34" s="302"/>
      <c r="G34" s="303"/>
      <c r="H34" s="303"/>
      <c r="I34" s="303"/>
      <c r="J34" s="303"/>
      <c r="K34" s="303"/>
      <c r="L34" s="314">
        <f t="shared" si="1"/>
        <v>0</v>
      </c>
      <c r="M34" s="303"/>
      <c r="N34" s="303"/>
      <c r="O34" s="213">
        <f t="shared" si="0"/>
        <v>0</v>
      </c>
    </row>
    <row r="35" spans="2:15" ht="12.75">
      <c r="B35" s="300"/>
      <c r="C35" s="300"/>
      <c r="D35" s="300"/>
      <c r="E35" s="301"/>
      <c r="F35" s="302"/>
      <c r="G35" s="303"/>
      <c r="H35" s="303"/>
      <c r="I35" s="303"/>
      <c r="J35" s="303"/>
      <c r="K35" s="303"/>
      <c r="L35" s="314">
        <f t="shared" si="1"/>
        <v>0</v>
      </c>
      <c r="M35" s="303"/>
      <c r="N35" s="303"/>
      <c r="O35" s="213">
        <f t="shared" si="0"/>
        <v>0</v>
      </c>
    </row>
    <row r="36" spans="2:15" ht="12.75">
      <c r="B36" s="300"/>
      <c r="C36" s="300"/>
      <c r="D36" s="300"/>
      <c r="E36" s="301"/>
      <c r="F36" s="302"/>
      <c r="G36" s="303"/>
      <c r="H36" s="303"/>
      <c r="I36" s="303"/>
      <c r="J36" s="303"/>
      <c r="K36" s="303"/>
      <c r="L36" s="314">
        <f t="shared" si="1"/>
        <v>0</v>
      </c>
      <c r="M36" s="303"/>
      <c r="N36" s="303"/>
      <c r="O36" s="213">
        <f t="shared" si="0"/>
        <v>0</v>
      </c>
    </row>
    <row r="37" spans="2:15" ht="12.75">
      <c r="B37" s="300"/>
      <c r="C37" s="300"/>
      <c r="D37" s="300"/>
      <c r="E37" s="301"/>
      <c r="F37" s="302"/>
      <c r="G37" s="303"/>
      <c r="H37" s="303"/>
      <c r="I37" s="303"/>
      <c r="J37" s="303"/>
      <c r="K37" s="303"/>
      <c r="L37" s="314">
        <f t="shared" si="1"/>
        <v>0</v>
      </c>
      <c r="M37" s="303"/>
      <c r="N37" s="303"/>
      <c r="O37" s="213">
        <f aca="true" t="shared" si="2" ref="O37:O52">SUM(L37:N37)</f>
        <v>0</v>
      </c>
    </row>
    <row r="38" spans="2:15" ht="12.75">
      <c r="B38" s="300"/>
      <c r="C38" s="300"/>
      <c r="D38" s="300"/>
      <c r="E38" s="301"/>
      <c r="F38" s="302"/>
      <c r="G38" s="303"/>
      <c r="H38" s="303"/>
      <c r="I38" s="303"/>
      <c r="J38" s="303"/>
      <c r="K38" s="303"/>
      <c r="L38" s="314">
        <f t="shared" si="1"/>
        <v>0</v>
      </c>
      <c r="M38" s="303"/>
      <c r="N38" s="303"/>
      <c r="O38" s="213">
        <f t="shared" si="2"/>
        <v>0</v>
      </c>
    </row>
    <row r="39" spans="2:15" ht="12.75">
      <c r="B39" s="300"/>
      <c r="C39" s="300"/>
      <c r="D39" s="300"/>
      <c r="E39" s="301"/>
      <c r="F39" s="302"/>
      <c r="G39" s="303"/>
      <c r="H39" s="303"/>
      <c r="I39" s="303"/>
      <c r="J39" s="303"/>
      <c r="K39" s="303"/>
      <c r="L39" s="314">
        <f t="shared" si="1"/>
        <v>0</v>
      </c>
      <c r="M39" s="303"/>
      <c r="N39" s="303"/>
      <c r="O39" s="213">
        <f t="shared" si="2"/>
        <v>0</v>
      </c>
    </row>
    <row r="40" spans="2:15" ht="12.75">
      <c r="B40" s="300"/>
      <c r="C40" s="300"/>
      <c r="D40" s="300"/>
      <c r="E40" s="301"/>
      <c r="F40" s="302"/>
      <c r="G40" s="303"/>
      <c r="H40" s="303"/>
      <c r="I40" s="303"/>
      <c r="J40" s="303"/>
      <c r="K40" s="303"/>
      <c r="L40" s="314">
        <f t="shared" si="1"/>
        <v>0</v>
      </c>
      <c r="M40" s="303"/>
      <c r="N40" s="303"/>
      <c r="O40" s="213">
        <f t="shared" si="2"/>
        <v>0</v>
      </c>
    </row>
    <row r="41" spans="2:15" ht="12.75">
      <c r="B41" s="300"/>
      <c r="C41" s="300"/>
      <c r="D41" s="300"/>
      <c r="E41" s="301"/>
      <c r="F41" s="302"/>
      <c r="G41" s="303"/>
      <c r="H41" s="303"/>
      <c r="I41" s="303"/>
      <c r="J41" s="303"/>
      <c r="K41" s="303"/>
      <c r="L41" s="314">
        <f t="shared" si="1"/>
        <v>0</v>
      </c>
      <c r="M41" s="303"/>
      <c r="N41" s="303"/>
      <c r="O41" s="213">
        <f t="shared" si="2"/>
        <v>0</v>
      </c>
    </row>
    <row r="42" spans="2:15" ht="12.75">
      <c r="B42" s="300"/>
      <c r="C42" s="300"/>
      <c r="D42" s="300"/>
      <c r="E42" s="301"/>
      <c r="F42" s="302"/>
      <c r="G42" s="303"/>
      <c r="H42" s="303"/>
      <c r="I42" s="303"/>
      <c r="J42" s="303"/>
      <c r="K42" s="303"/>
      <c r="L42" s="314">
        <f aca="true" t="shared" si="3" ref="L42:L52">SUM(H42:K42)</f>
        <v>0</v>
      </c>
      <c r="M42" s="303"/>
      <c r="N42" s="303"/>
      <c r="O42" s="213">
        <f t="shared" si="2"/>
        <v>0</v>
      </c>
    </row>
    <row r="43" spans="2:15" ht="12.75">
      <c r="B43" s="300"/>
      <c r="C43" s="300"/>
      <c r="D43" s="300"/>
      <c r="E43" s="301"/>
      <c r="F43" s="302"/>
      <c r="G43" s="303"/>
      <c r="H43" s="303"/>
      <c r="I43" s="303"/>
      <c r="J43" s="303"/>
      <c r="K43" s="303"/>
      <c r="L43" s="314">
        <f t="shared" si="3"/>
        <v>0</v>
      </c>
      <c r="M43" s="303"/>
      <c r="N43" s="303"/>
      <c r="O43" s="213">
        <f t="shared" si="2"/>
        <v>0</v>
      </c>
    </row>
    <row r="44" spans="2:15" ht="12.75">
      <c r="B44" s="300"/>
      <c r="C44" s="300"/>
      <c r="D44" s="300"/>
      <c r="E44" s="301"/>
      <c r="F44" s="302"/>
      <c r="G44" s="303"/>
      <c r="H44" s="303"/>
      <c r="I44" s="303"/>
      <c r="J44" s="303"/>
      <c r="K44" s="303"/>
      <c r="L44" s="314">
        <f t="shared" si="3"/>
        <v>0</v>
      </c>
      <c r="M44" s="303"/>
      <c r="N44" s="303"/>
      <c r="O44" s="213">
        <f t="shared" si="2"/>
        <v>0</v>
      </c>
    </row>
    <row r="45" spans="2:15" ht="12.75">
      <c r="B45" s="300"/>
      <c r="C45" s="300"/>
      <c r="D45" s="300"/>
      <c r="E45" s="301"/>
      <c r="F45" s="302"/>
      <c r="G45" s="303"/>
      <c r="H45" s="303"/>
      <c r="I45" s="303"/>
      <c r="J45" s="303"/>
      <c r="K45" s="303"/>
      <c r="L45" s="314">
        <f t="shared" si="3"/>
        <v>0</v>
      </c>
      <c r="M45" s="303"/>
      <c r="N45" s="303"/>
      <c r="O45" s="213">
        <f t="shared" si="2"/>
        <v>0</v>
      </c>
    </row>
    <row r="46" spans="2:15" ht="12.75">
      <c r="B46" s="300"/>
      <c r="C46" s="300"/>
      <c r="D46" s="300"/>
      <c r="E46" s="301"/>
      <c r="F46" s="302"/>
      <c r="G46" s="303"/>
      <c r="H46" s="303"/>
      <c r="I46" s="303"/>
      <c r="J46" s="303"/>
      <c r="K46" s="303"/>
      <c r="L46" s="314">
        <f t="shared" si="3"/>
        <v>0</v>
      </c>
      <c r="M46" s="303"/>
      <c r="N46" s="303"/>
      <c r="O46" s="213">
        <f t="shared" si="2"/>
        <v>0</v>
      </c>
    </row>
    <row r="47" spans="2:15" ht="12.75">
      <c r="B47" s="300"/>
      <c r="C47" s="300"/>
      <c r="D47" s="300"/>
      <c r="E47" s="301"/>
      <c r="F47" s="302"/>
      <c r="G47" s="303"/>
      <c r="H47" s="303"/>
      <c r="I47" s="303"/>
      <c r="J47" s="303"/>
      <c r="K47" s="303"/>
      <c r="L47" s="314">
        <f t="shared" si="3"/>
        <v>0</v>
      </c>
      <c r="M47" s="303"/>
      <c r="N47" s="303"/>
      <c r="O47" s="213">
        <f t="shared" si="2"/>
        <v>0</v>
      </c>
    </row>
    <row r="48" spans="2:15" ht="12.75">
      <c r="B48" s="300"/>
      <c r="C48" s="300"/>
      <c r="D48" s="300"/>
      <c r="E48" s="301"/>
      <c r="F48" s="302"/>
      <c r="G48" s="303"/>
      <c r="H48" s="303"/>
      <c r="I48" s="303"/>
      <c r="J48" s="303"/>
      <c r="K48" s="303"/>
      <c r="L48" s="314">
        <f t="shared" si="3"/>
        <v>0</v>
      </c>
      <c r="M48" s="303"/>
      <c r="N48" s="303"/>
      <c r="O48" s="213">
        <f t="shared" si="2"/>
        <v>0</v>
      </c>
    </row>
    <row r="49" spans="2:15" ht="12.75">
      <c r="B49" s="300"/>
      <c r="C49" s="300"/>
      <c r="D49" s="300"/>
      <c r="E49" s="301"/>
      <c r="F49" s="302"/>
      <c r="G49" s="303"/>
      <c r="H49" s="303"/>
      <c r="I49" s="303"/>
      <c r="J49" s="303"/>
      <c r="K49" s="303"/>
      <c r="L49" s="314">
        <f t="shared" si="3"/>
        <v>0</v>
      </c>
      <c r="M49" s="303"/>
      <c r="N49" s="303"/>
      <c r="O49" s="213">
        <f t="shared" si="2"/>
        <v>0</v>
      </c>
    </row>
    <row r="50" spans="2:15" ht="12.75">
      <c r="B50" s="300"/>
      <c r="C50" s="300"/>
      <c r="D50" s="300"/>
      <c r="E50" s="301"/>
      <c r="F50" s="302"/>
      <c r="G50" s="303"/>
      <c r="H50" s="303"/>
      <c r="I50" s="303"/>
      <c r="J50" s="303"/>
      <c r="K50" s="303"/>
      <c r="L50" s="314">
        <f t="shared" si="3"/>
        <v>0</v>
      </c>
      <c r="M50" s="303"/>
      <c r="N50" s="303"/>
      <c r="O50" s="213">
        <f t="shared" si="2"/>
        <v>0</v>
      </c>
    </row>
    <row r="51" spans="2:15" ht="12.75">
      <c r="B51" s="300"/>
      <c r="C51" s="300"/>
      <c r="D51" s="300"/>
      <c r="E51" s="301"/>
      <c r="F51" s="302"/>
      <c r="G51" s="303"/>
      <c r="H51" s="303"/>
      <c r="I51" s="303"/>
      <c r="J51" s="303"/>
      <c r="K51" s="303"/>
      <c r="L51" s="314">
        <f t="shared" si="3"/>
        <v>0</v>
      </c>
      <c r="M51" s="303"/>
      <c r="N51" s="303"/>
      <c r="O51" s="213">
        <f>SUM(L51:N51)</f>
        <v>0</v>
      </c>
    </row>
    <row r="52" spans="2:15" ht="12.75">
      <c r="B52" s="300"/>
      <c r="C52" s="300"/>
      <c r="D52" s="300"/>
      <c r="E52" s="301"/>
      <c r="F52" s="302"/>
      <c r="G52" s="303"/>
      <c r="H52" s="303"/>
      <c r="I52" s="303"/>
      <c r="J52" s="303"/>
      <c r="K52" s="303"/>
      <c r="L52" s="314">
        <f t="shared" si="3"/>
        <v>0</v>
      </c>
      <c r="M52" s="303"/>
      <c r="N52" s="303"/>
      <c r="O52" s="213">
        <f t="shared" si="2"/>
        <v>0</v>
      </c>
    </row>
    <row r="53" spans="2:15" ht="12.75">
      <c r="B53" s="305"/>
      <c r="C53" s="306"/>
      <c r="D53" s="315" t="s">
        <v>75</v>
      </c>
      <c r="E53" s="316"/>
      <c r="F53" s="317"/>
      <c r="G53" s="214">
        <f aca="true" t="shared" si="4" ref="G53:N53">SUM(G9:G52)</f>
        <v>0</v>
      </c>
      <c r="H53" s="214">
        <f t="shared" si="4"/>
        <v>406010059.3397643</v>
      </c>
      <c r="I53" s="214">
        <f t="shared" si="4"/>
        <v>24799966.9601669</v>
      </c>
      <c r="J53" s="214">
        <f t="shared" si="4"/>
        <v>0</v>
      </c>
      <c r="K53" s="214">
        <f t="shared" si="4"/>
        <v>0</v>
      </c>
      <c r="L53" s="214">
        <f t="shared" si="4"/>
        <v>430810026.2999311</v>
      </c>
      <c r="M53" s="214">
        <f t="shared" si="4"/>
        <v>-82120153.59119691</v>
      </c>
      <c r="N53" s="214">
        <f t="shared" si="4"/>
        <v>-10014982.115752842</v>
      </c>
      <c r="O53" s="214">
        <f>SUM(O9:O52)</f>
        <v>338674890.59298134</v>
      </c>
    </row>
    <row r="56" ht="15.75">
      <c r="B56" s="297" t="s">
        <v>298</v>
      </c>
    </row>
    <row r="58" spans="2:14" ht="46.5" customHeight="1">
      <c r="B58" s="308" t="s">
        <v>224</v>
      </c>
      <c r="C58" s="309" t="s">
        <v>18</v>
      </c>
      <c r="D58" s="309" t="s">
        <v>0</v>
      </c>
      <c r="E58" s="309" t="s">
        <v>68</v>
      </c>
      <c r="F58" s="309" t="s">
        <v>69</v>
      </c>
      <c r="G58" s="310" t="s">
        <v>389</v>
      </c>
      <c r="H58" s="310" t="s">
        <v>71</v>
      </c>
      <c r="I58" s="310" t="s">
        <v>380</v>
      </c>
      <c r="J58" s="310" t="s">
        <v>310</v>
      </c>
      <c r="K58" s="310" t="s">
        <v>72</v>
      </c>
      <c r="L58" s="310" t="s">
        <v>260</v>
      </c>
      <c r="M58" s="310" t="s">
        <v>414</v>
      </c>
      <c r="N58" s="201" t="s">
        <v>73</v>
      </c>
    </row>
    <row r="59" spans="2:14" ht="12.75">
      <c r="B59" s="298"/>
      <c r="C59" s="299"/>
      <c r="D59" s="299"/>
      <c r="E59" s="299"/>
      <c r="F59" s="312" t="s">
        <v>74</v>
      </c>
      <c r="G59" s="312" t="s">
        <v>183</v>
      </c>
      <c r="H59" s="312" t="s">
        <v>183</v>
      </c>
      <c r="I59" s="312" t="s">
        <v>183</v>
      </c>
      <c r="J59" s="312" t="s">
        <v>183</v>
      </c>
      <c r="K59" s="312" t="s">
        <v>183</v>
      </c>
      <c r="L59" s="312" t="s">
        <v>183</v>
      </c>
      <c r="M59" s="312" t="s">
        <v>183</v>
      </c>
      <c r="N59" s="312" t="s">
        <v>183</v>
      </c>
    </row>
    <row r="60" spans="2:14" ht="12.75">
      <c r="B60" s="366" t="s">
        <v>590</v>
      </c>
      <c r="C60" s="366" t="s">
        <v>372</v>
      </c>
      <c r="D60" s="367" t="s">
        <v>372</v>
      </c>
      <c r="E60" s="301" t="s">
        <v>586</v>
      </c>
      <c r="F60" s="371">
        <v>2.423181665684013</v>
      </c>
      <c r="G60" s="303">
        <v>0</v>
      </c>
      <c r="H60" s="303">
        <v>1691329.0600000008</v>
      </c>
      <c r="I60" s="303">
        <v>0</v>
      </c>
      <c r="J60" s="303">
        <v>0</v>
      </c>
      <c r="K60" s="314">
        <f>SUM(G60:J60)</f>
        <v>1691329.0600000008</v>
      </c>
      <c r="L60" s="307">
        <v>-128651.9399999434</v>
      </c>
      <c r="M60" s="303">
        <v>-315515.3099999998</v>
      </c>
      <c r="N60" s="213">
        <f aca="true" t="shared" si="5" ref="N60:N77">SUM(K60:M60)</f>
        <v>1247161.8100000576</v>
      </c>
    </row>
    <row r="61" spans="2:14" ht="12.75">
      <c r="B61" s="366" t="s">
        <v>590</v>
      </c>
      <c r="C61" s="366" t="s">
        <v>592</v>
      </c>
      <c r="D61" s="367" t="s">
        <v>372</v>
      </c>
      <c r="E61" s="301">
        <v>0</v>
      </c>
      <c r="F61" s="368"/>
      <c r="G61" s="303">
        <v>0</v>
      </c>
      <c r="H61" s="303">
        <v>4965.12</v>
      </c>
      <c r="I61" s="303">
        <v>0</v>
      </c>
      <c r="J61" s="303">
        <v>0</v>
      </c>
      <c r="K61" s="314">
        <f>SUM(G61:J61)</f>
        <v>4965.12</v>
      </c>
      <c r="L61" s="307">
        <v>0</v>
      </c>
      <c r="M61" s="303">
        <v>0</v>
      </c>
      <c r="N61" s="213">
        <f t="shared" si="5"/>
        <v>4965.12</v>
      </c>
    </row>
    <row r="62" spans="2:14" ht="12.75">
      <c r="B62" s="300"/>
      <c r="C62" s="300"/>
      <c r="D62" s="300"/>
      <c r="E62" s="301"/>
      <c r="F62" s="302"/>
      <c r="G62" s="303"/>
      <c r="H62" s="303"/>
      <c r="I62" s="303"/>
      <c r="J62" s="303"/>
      <c r="K62" s="314">
        <f aca="true" t="shared" si="6" ref="K62:K76">SUM(G62:J62)</f>
        <v>0</v>
      </c>
      <c r="L62" s="307"/>
      <c r="M62" s="303"/>
      <c r="N62" s="213">
        <f t="shared" si="5"/>
        <v>0</v>
      </c>
    </row>
    <row r="63" spans="2:14" ht="12.75">
      <c r="B63" s="300"/>
      <c r="C63" s="300"/>
      <c r="D63" s="300"/>
      <c r="E63" s="301"/>
      <c r="F63" s="302"/>
      <c r="G63" s="303"/>
      <c r="H63" s="303"/>
      <c r="I63" s="303"/>
      <c r="J63" s="303"/>
      <c r="K63" s="314">
        <f t="shared" si="6"/>
        <v>0</v>
      </c>
      <c r="L63" s="307"/>
      <c r="M63" s="303"/>
      <c r="N63" s="213">
        <f t="shared" si="5"/>
        <v>0</v>
      </c>
    </row>
    <row r="64" spans="2:14" ht="12.75">
      <c r="B64" s="300"/>
      <c r="C64" s="300"/>
      <c r="D64" s="300"/>
      <c r="E64" s="301"/>
      <c r="F64" s="302"/>
      <c r="G64" s="303"/>
      <c r="H64" s="303"/>
      <c r="I64" s="303"/>
      <c r="J64" s="303"/>
      <c r="K64" s="314">
        <f t="shared" si="6"/>
        <v>0</v>
      </c>
      <c r="L64" s="307"/>
      <c r="M64" s="303"/>
      <c r="N64" s="213">
        <f t="shared" si="5"/>
        <v>0</v>
      </c>
    </row>
    <row r="65" spans="2:14" ht="12.75">
      <c r="B65" s="300"/>
      <c r="C65" s="300"/>
      <c r="D65" s="300"/>
      <c r="E65" s="301"/>
      <c r="F65" s="302"/>
      <c r="G65" s="303"/>
      <c r="H65" s="303"/>
      <c r="I65" s="303"/>
      <c r="J65" s="303"/>
      <c r="K65" s="314">
        <f t="shared" si="6"/>
        <v>0</v>
      </c>
      <c r="L65" s="307"/>
      <c r="M65" s="303"/>
      <c r="N65" s="213">
        <f t="shared" si="5"/>
        <v>0</v>
      </c>
    </row>
    <row r="66" spans="2:14" ht="12.75">
      <c r="B66" s="300"/>
      <c r="C66" s="300"/>
      <c r="D66" s="300"/>
      <c r="E66" s="301"/>
      <c r="F66" s="302"/>
      <c r="G66" s="303"/>
      <c r="H66" s="303"/>
      <c r="I66" s="303"/>
      <c r="J66" s="303"/>
      <c r="K66" s="314">
        <f t="shared" si="6"/>
        <v>0</v>
      </c>
      <c r="L66" s="307"/>
      <c r="M66" s="303"/>
      <c r="N66" s="213">
        <f t="shared" si="5"/>
        <v>0</v>
      </c>
    </row>
    <row r="67" spans="2:14" ht="12.75">
      <c r="B67" s="300"/>
      <c r="C67" s="300"/>
      <c r="D67" s="300"/>
      <c r="E67" s="301"/>
      <c r="F67" s="302"/>
      <c r="G67" s="303"/>
      <c r="H67" s="303"/>
      <c r="I67" s="303"/>
      <c r="J67" s="303"/>
      <c r="K67" s="314">
        <f t="shared" si="6"/>
        <v>0</v>
      </c>
      <c r="L67" s="307"/>
      <c r="M67" s="303"/>
      <c r="N67" s="213">
        <f t="shared" si="5"/>
        <v>0</v>
      </c>
    </row>
    <row r="68" spans="2:14" ht="12.75">
      <c r="B68" s="300"/>
      <c r="C68" s="300"/>
      <c r="D68" s="300"/>
      <c r="E68" s="301"/>
      <c r="F68" s="302"/>
      <c r="G68" s="303"/>
      <c r="H68" s="303"/>
      <c r="I68" s="303"/>
      <c r="J68" s="303"/>
      <c r="K68" s="314">
        <f t="shared" si="6"/>
        <v>0</v>
      </c>
      <c r="L68" s="307"/>
      <c r="M68" s="303"/>
      <c r="N68" s="213">
        <f t="shared" si="5"/>
        <v>0</v>
      </c>
    </row>
    <row r="69" spans="2:14" ht="12.75">
      <c r="B69" s="300"/>
      <c r="C69" s="300"/>
      <c r="D69" s="300"/>
      <c r="E69" s="301"/>
      <c r="F69" s="302"/>
      <c r="G69" s="303"/>
      <c r="H69" s="303"/>
      <c r="I69" s="303"/>
      <c r="J69" s="303"/>
      <c r="K69" s="314">
        <f t="shared" si="6"/>
        <v>0</v>
      </c>
      <c r="L69" s="307"/>
      <c r="M69" s="303"/>
      <c r="N69" s="213">
        <f t="shared" si="5"/>
        <v>0</v>
      </c>
    </row>
    <row r="70" spans="2:14" ht="12.75">
      <c r="B70" s="300"/>
      <c r="C70" s="300"/>
      <c r="D70" s="300"/>
      <c r="E70" s="301"/>
      <c r="F70" s="302"/>
      <c r="G70" s="303"/>
      <c r="H70" s="303"/>
      <c r="I70" s="303"/>
      <c r="J70" s="303"/>
      <c r="K70" s="314">
        <f t="shared" si="6"/>
        <v>0</v>
      </c>
      <c r="L70" s="307"/>
      <c r="M70" s="303"/>
      <c r="N70" s="213">
        <f t="shared" si="5"/>
        <v>0</v>
      </c>
    </row>
    <row r="71" spans="2:14" ht="12.75">
      <c r="B71" s="300"/>
      <c r="C71" s="300"/>
      <c r="D71" s="300"/>
      <c r="E71" s="301"/>
      <c r="F71" s="302"/>
      <c r="G71" s="303"/>
      <c r="H71" s="303"/>
      <c r="I71" s="303"/>
      <c r="J71" s="303"/>
      <c r="K71" s="314">
        <f t="shared" si="6"/>
        <v>0</v>
      </c>
      <c r="L71" s="307"/>
      <c r="M71" s="303"/>
      <c r="N71" s="213">
        <f t="shared" si="5"/>
        <v>0</v>
      </c>
    </row>
    <row r="72" spans="2:14" ht="12.75">
      <c r="B72" s="300"/>
      <c r="C72" s="300"/>
      <c r="D72" s="300"/>
      <c r="E72" s="301"/>
      <c r="F72" s="302"/>
      <c r="G72" s="303"/>
      <c r="H72" s="303"/>
      <c r="I72" s="303"/>
      <c r="J72" s="303"/>
      <c r="K72" s="314">
        <f t="shared" si="6"/>
        <v>0</v>
      </c>
      <c r="L72" s="307"/>
      <c r="M72" s="303"/>
      <c r="N72" s="213">
        <f t="shared" si="5"/>
        <v>0</v>
      </c>
    </row>
    <row r="73" spans="2:14" ht="12.75">
      <c r="B73" s="300"/>
      <c r="C73" s="300"/>
      <c r="D73" s="300"/>
      <c r="E73" s="301"/>
      <c r="F73" s="302"/>
      <c r="G73" s="303"/>
      <c r="H73" s="303"/>
      <c r="I73" s="303"/>
      <c r="J73" s="303"/>
      <c r="K73" s="314">
        <f t="shared" si="6"/>
        <v>0</v>
      </c>
      <c r="L73" s="307"/>
      <c r="M73" s="303"/>
      <c r="N73" s="213">
        <f t="shared" si="5"/>
        <v>0</v>
      </c>
    </row>
    <row r="74" spans="2:14" ht="12.75">
      <c r="B74" s="300"/>
      <c r="C74" s="300"/>
      <c r="D74" s="300"/>
      <c r="E74" s="301"/>
      <c r="F74" s="302"/>
      <c r="G74" s="303"/>
      <c r="H74" s="303"/>
      <c r="I74" s="303"/>
      <c r="J74" s="303"/>
      <c r="K74" s="314">
        <f t="shared" si="6"/>
        <v>0</v>
      </c>
      <c r="L74" s="307"/>
      <c r="M74" s="303"/>
      <c r="N74" s="213">
        <f t="shared" si="5"/>
        <v>0</v>
      </c>
    </row>
    <row r="75" spans="2:14" ht="12.75">
      <c r="B75" s="300"/>
      <c r="C75" s="300"/>
      <c r="D75" s="300"/>
      <c r="E75" s="301"/>
      <c r="F75" s="302"/>
      <c r="G75" s="303"/>
      <c r="H75" s="303"/>
      <c r="I75" s="303"/>
      <c r="J75" s="303"/>
      <c r="K75" s="314">
        <f t="shared" si="6"/>
        <v>0</v>
      </c>
      <c r="L75" s="307"/>
      <c r="M75" s="303"/>
      <c r="N75" s="213">
        <f t="shared" si="5"/>
        <v>0</v>
      </c>
    </row>
    <row r="76" spans="2:14" ht="12.75">
      <c r="B76" s="300"/>
      <c r="C76" s="300"/>
      <c r="D76" s="300"/>
      <c r="E76" s="301"/>
      <c r="F76" s="302"/>
      <c r="G76" s="303"/>
      <c r="H76" s="303"/>
      <c r="I76" s="303"/>
      <c r="J76" s="303"/>
      <c r="K76" s="314">
        <f t="shared" si="6"/>
        <v>0</v>
      </c>
      <c r="L76" s="307"/>
      <c r="M76" s="303"/>
      <c r="N76" s="213">
        <f t="shared" si="5"/>
        <v>0</v>
      </c>
    </row>
    <row r="77" spans="2:14" ht="12.75">
      <c r="B77" s="300"/>
      <c r="C77" s="300"/>
      <c r="D77" s="300"/>
      <c r="E77" s="301"/>
      <c r="F77" s="302"/>
      <c r="G77" s="303"/>
      <c r="H77" s="303"/>
      <c r="I77" s="303"/>
      <c r="J77" s="303"/>
      <c r="K77" s="314">
        <f>SUM(G77:J77)</f>
        <v>0</v>
      </c>
      <c r="L77" s="307"/>
      <c r="M77" s="303"/>
      <c r="N77" s="213">
        <f t="shared" si="5"/>
        <v>0</v>
      </c>
    </row>
    <row r="78" spans="2:14" ht="12.75">
      <c r="B78" s="305"/>
      <c r="C78" s="306"/>
      <c r="D78" s="315" t="s">
        <v>24</v>
      </c>
      <c r="E78" s="318"/>
      <c r="F78" s="318"/>
      <c r="G78" s="214">
        <f aca="true" t="shared" si="7" ref="G78:N78">SUM(G60:G77)</f>
        <v>0</v>
      </c>
      <c r="H78" s="214">
        <f t="shared" si="7"/>
        <v>1696294.1800000009</v>
      </c>
      <c r="I78" s="214">
        <f t="shared" si="7"/>
        <v>0</v>
      </c>
      <c r="J78" s="214">
        <f t="shared" si="7"/>
        <v>0</v>
      </c>
      <c r="K78" s="214">
        <f t="shared" si="7"/>
        <v>1696294.1800000009</v>
      </c>
      <c r="L78" s="214">
        <f t="shared" si="7"/>
        <v>-128651.9399999434</v>
      </c>
      <c r="M78" s="214">
        <f t="shared" si="7"/>
        <v>-315515.3099999998</v>
      </c>
      <c r="N78" s="214">
        <f t="shared" si="7"/>
        <v>1252126.9300000577</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 name="EpmWorksheetKeyString_GUID" r:id="rId5"/>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2" sqref="A2"/>
    </sheetView>
  </sheetViews>
  <sheetFormatPr defaultColWidth="9.140625" defaultRowHeight="12.75"/>
  <cols>
    <col min="1" max="1" width="12.140625" style="236" customWidth="1"/>
    <col min="2" max="2" width="21.00390625" style="236" customWidth="1"/>
    <col min="3" max="3" width="42.28125" style="236" customWidth="1"/>
    <col min="4" max="4" width="28.8515625" style="236" customWidth="1"/>
    <col min="5" max="5" width="22.57421875" style="236" customWidth="1"/>
    <col min="6" max="6" width="20.57421875" style="236" customWidth="1"/>
    <col min="7" max="7" width="22.57421875" style="236" customWidth="1"/>
    <col min="8" max="8" width="37.421875" style="236" customWidth="1"/>
    <col min="9" max="9" width="25.140625" style="236" customWidth="1"/>
    <col min="10" max="16384" width="9.140625" style="236" customWidth="1"/>
  </cols>
  <sheetData>
    <row r="1" spans="2:7" ht="20.25">
      <c r="B1" s="235" t="s">
        <v>116</v>
      </c>
      <c r="C1" s="235"/>
      <c r="D1" s="219"/>
      <c r="E1" s="219"/>
      <c r="F1" s="219"/>
      <c r="G1" s="219"/>
    </row>
    <row r="2" spans="2:7" ht="20.25">
      <c r="B2" s="180" t="str">
        <f>Tradingname</f>
        <v>Darling Downs Pipeline</v>
      </c>
      <c r="C2" s="181"/>
      <c r="D2" s="235"/>
      <c r="E2" s="427" t="s">
        <v>413</v>
      </c>
      <c r="F2" s="427"/>
      <c r="G2" s="427"/>
    </row>
    <row r="3" spans="2:7" ht="17.25" customHeight="1">
      <c r="B3" s="182" t="s">
        <v>182</v>
      </c>
      <c r="C3" s="183">
        <f>Yearending</f>
        <v>44926</v>
      </c>
      <c r="E3" s="427"/>
      <c r="F3" s="427"/>
      <c r="G3" s="427"/>
    </row>
    <row r="4" spans="5:7" ht="12.75">
      <c r="E4" s="427"/>
      <c r="F4" s="427"/>
      <c r="G4" s="427"/>
    </row>
    <row r="5" spans="2:7" ht="15.75">
      <c r="B5" s="237" t="s">
        <v>216</v>
      </c>
      <c r="C5" s="238"/>
      <c r="D5" s="238"/>
      <c r="E5" s="238"/>
      <c r="F5" s="239"/>
      <c r="G5" s="238"/>
    </row>
    <row r="6" spans="2:7" ht="15.75">
      <c r="B6" s="237"/>
      <c r="C6" s="238"/>
      <c r="D6" s="238"/>
      <c r="E6" s="238"/>
      <c r="F6" s="239"/>
      <c r="G6" s="238"/>
    </row>
    <row r="7" spans="2:7" ht="40.5" customHeight="1">
      <c r="B7" s="230" t="s">
        <v>224</v>
      </c>
      <c r="C7" s="230" t="s">
        <v>171</v>
      </c>
      <c r="D7" s="230" t="s">
        <v>172</v>
      </c>
      <c r="E7" s="288" t="s">
        <v>173</v>
      </c>
      <c r="F7" s="288" t="s">
        <v>66</v>
      </c>
      <c r="G7" s="288" t="s">
        <v>131</v>
      </c>
    </row>
    <row r="8" spans="2:7" ht="12.75">
      <c r="B8" s="232"/>
      <c r="C8" s="232"/>
      <c r="D8" s="249"/>
      <c r="E8" s="312" t="s">
        <v>183</v>
      </c>
      <c r="F8" s="312"/>
      <c r="G8" s="312" t="s">
        <v>183</v>
      </c>
    </row>
    <row r="9" spans="2:8" ht="12.75">
      <c r="B9" s="226" t="s">
        <v>613</v>
      </c>
      <c r="C9" s="226" t="s">
        <v>614</v>
      </c>
      <c r="D9" s="226" t="s">
        <v>65</v>
      </c>
      <c r="E9" s="227">
        <v>3717062.960000001</v>
      </c>
      <c r="F9" s="228">
        <v>0.07717868195592786</v>
      </c>
      <c r="G9" s="213">
        <f aca="true" t="shared" si="0" ref="G9:G40">E9*F9</f>
        <v>286878.0199999999</v>
      </c>
      <c r="H9" s="287"/>
    </row>
    <row r="10" spans="2:7" ht="12.75">
      <c r="B10" s="226"/>
      <c r="C10" s="226"/>
      <c r="D10" s="226"/>
      <c r="E10" s="227"/>
      <c r="F10" s="228"/>
      <c r="G10" s="213">
        <f t="shared" si="0"/>
        <v>0</v>
      </c>
    </row>
    <row r="11" spans="2:7" ht="12.75">
      <c r="B11" s="226"/>
      <c r="C11" s="226"/>
      <c r="D11" s="226"/>
      <c r="E11" s="227"/>
      <c r="F11" s="228"/>
      <c r="G11" s="213">
        <f t="shared" si="0"/>
        <v>0</v>
      </c>
    </row>
    <row r="12" spans="2:7" ht="12.75">
      <c r="B12" s="226"/>
      <c r="C12" s="226"/>
      <c r="D12" s="226"/>
      <c r="E12" s="227"/>
      <c r="F12" s="228"/>
      <c r="G12" s="213">
        <f t="shared" si="0"/>
        <v>0</v>
      </c>
    </row>
    <row r="13" spans="2:7" ht="12.75">
      <c r="B13" s="226"/>
      <c r="C13" s="226"/>
      <c r="D13" s="226"/>
      <c r="E13" s="227"/>
      <c r="F13" s="228"/>
      <c r="G13" s="213">
        <f t="shared" si="0"/>
        <v>0</v>
      </c>
    </row>
    <row r="14" spans="2:7" ht="12.75">
      <c r="B14" s="226"/>
      <c r="C14" s="226"/>
      <c r="D14" s="226"/>
      <c r="E14" s="227"/>
      <c r="F14" s="228"/>
      <c r="G14" s="213">
        <f t="shared" si="0"/>
        <v>0</v>
      </c>
    </row>
    <row r="15" spans="2:7" ht="12.75">
      <c r="B15" s="226"/>
      <c r="C15" s="226"/>
      <c r="D15" s="226"/>
      <c r="E15" s="227"/>
      <c r="F15" s="228"/>
      <c r="G15" s="213">
        <f t="shared" si="0"/>
        <v>0</v>
      </c>
    </row>
    <row r="16" spans="2:7" ht="12.75">
      <c r="B16" s="226"/>
      <c r="C16" s="226"/>
      <c r="D16" s="226"/>
      <c r="E16" s="227"/>
      <c r="F16" s="228"/>
      <c r="G16" s="213">
        <f t="shared" si="0"/>
        <v>0</v>
      </c>
    </row>
    <row r="17" spans="2:7" ht="12.75">
      <c r="B17" s="226"/>
      <c r="C17" s="226"/>
      <c r="D17" s="226"/>
      <c r="E17" s="227"/>
      <c r="F17" s="228"/>
      <c r="G17" s="213">
        <f t="shared" si="0"/>
        <v>0</v>
      </c>
    </row>
    <row r="18" spans="2:7" ht="12.75">
      <c r="B18" s="226"/>
      <c r="C18" s="226"/>
      <c r="D18" s="226"/>
      <c r="E18" s="227"/>
      <c r="F18" s="228"/>
      <c r="G18" s="213">
        <f t="shared" si="0"/>
        <v>0</v>
      </c>
    </row>
    <row r="19" spans="2:7" ht="12.75">
      <c r="B19" s="226"/>
      <c r="C19" s="226"/>
      <c r="D19" s="226"/>
      <c r="E19" s="227"/>
      <c r="F19" s="228"/>
      <c r="G19" s="213">
        <f t="shared" si="0"/>
        <v>0</v>
      </c>
    </row>
    <row r="20" spans="2:7" ht="12.75">
      <c r="B20" s="226"/>
      <c r="C20" s="226"/>
      <c r="D20" s="226"/>
      <c r="E20" s="227"/>
      <c r="F20" s="228"/>
      <c r="G20" s="213">
        <f t="shared" si="0"/>
        <v>0</v>
      </c>
    </row>
    <row r="21" spans="2:7" ht="12.75">
      <c r="B21" s="226"/>
      <c r="C21" s="226"/>
      <c r="D21" s="226"/>
      <c r="E21" s="227"/>
      <c r="F21" s="228"/>
      <c r="G21" s="213">
        <f t="shared" si="0"/>
        <v>0</v>
      </c>
    </row>
    <row r="22" spans="2:7" ht="12.75">
      <c r="B22" s="226"/>
      <c r="C22" s="226"/>
      <c r="D22" s="226"/>
      <c r="E22" s="227"/>
      <c r="F22" s="228"/>
      <c r="G22" s="213">
        <f t="shared" si="0"/>
        <v>0</v>
      </c>
    </row>
    <row r="23" spans="2:7" ht="12.75">
      <c r="B23" s="226"/>
      <c r="C23" s="226"/>
      <c r="D23" s="226"/>
      <c r="E23" s="227"/>
      <c r="F23" s="228"/>
      <c r="G23" s="213">
        <f t="shared" si="0"/>
        <v>0</v>
      </c>
    </row>
    <row r="24" spans="2:7" ht="12.75">
      <c r="B24" s="226"/>
      <c r="C24" s="226"/>
      <c r="D24" s="226"/>
      <c r="E24" s="227"/>
      <c r="F24" s="228"/>
      <c r="G24" s="213">
        <f t="shared" si="0"/>
        <v>0</v>
      </c>
    </row>
    <row r="25" spans="2:7" ht="12.75">
      <c r="B25" s="226"/>
      <c r="C25" s="226"/>
      <c r="D25" s="226"/>
      <c r="E25" s="227"/>
      <c r="F25" s="228"/>
      <c r="G25" s="213">
        <f t="shared" si="0"/>
        <v>0</v>
      </c>
    </row>
    <row r="26" spans="2:7" ht="12.75">
      <c r="B26" s="226"/>
      <c r="C26" s="226"/>
      <c r="D26" s="226"/>
      <c r="E26" s="227"/>
      <c r="F26" s="228"/>
      <c r="G26" s="213">
        <f t="shared" si="0"/>
        <v>0</v>
      </c>
    </row>
    <row r="27" spans="2:7" ht="12.75">
      <c r="B27" s="226"/>
      <c r="C27" s="226"/>
      <c r="D27" s="226"/>
      <c r="E27" s="227"/>
      <c r="F27" s="228"/>
      <c r="G27" s="213">
        <f t="shared" si="0"/>
        <v>0</v>
      </c>
    </row>
    <row r="28" spans="2:7" ht="12.75">
      <c r="B28" s="226"/>
      <c r="C28" s="226"/>
      <c r="D28" s="226"/>
      <c r="E28" s="227"/>
      <c r="F28" s="228"/>
      <c r="G28" s="213">
        <f t="shared" si="0"/>
        <v>0</v>
      </c>
    </row>
    <row r="29" spans="2:7" ht="12.75">
      <c r="B29" s="226"/>
      <c r="C29" s="226"/>
      <c r="D29" s="226"/>
      <c r="E29" s="227"/>
      <c r="F29" s="228"/>
      <c r="G29" s="213">
        <f t="shared" si="0"/>
        <v>0</v>
      </c>
    </row>
    <row r="30" spans="2:7" ht="12.75">
      <c r="B30" s="226"/>
      <c r="C30" s="226"/>
      <c r="D30" s="226"/>
      <c r="E30" s="227"/>
      <c r="F30" s="228"/>
      <c r="G30" s="213">
        <f t="shared" si="0"/>
        <v>0</v>
      </c>
    </row>
    <row r="31" spans="2:9" ht="12.75">
      <c r="B31" s="226"/>
      <c r="C31" s="226"/>
      <c r="D31" s="226"/>
      <c r="E31" s="227"/>
      <c r="F31" s="228"/>
      <c r="G31" s="213">
        <f t="shared" si="0"/>
        <v>0</v>
      </c>
      <c r="H31" s="319"/>
      <c r="I31" s="319"/>
    </row>
    <row r="32" spans="2:9" ht="12.75">
      <c r="B32" s="226"/>
      <c r="C32" s="226"/>
      <c r="D32" s="226"/>
      <c r="E32" s="227"/>
      <c r="F32" s="228"/>
      <c r="G32" s="213">
        <f t="shared" si="0"/>
        <v>0</v>
      </c>
      <c r="H32" s="319"/>
      <c r="I32" s="319"/>
    </row>
    <row r="33" spans="2:9" ht="12.75">
      <c r="B33" s="226"/>
      <c r="C33" s="226"/>
      <c r="D33" s="226"/>
      <c r="E33" s="227"/>
      <c r="F33" s="228"/>
      <c r="G33" s="213">
        <f t="shared" si="0"/>
        <v>0</v>
      </c>
      <c r="H33" s="319"/>
      <c r="I33" s="319"/>
    </row>
    <row r="34" spans="2:9" ht="12.75">
      <c r="B34" s="226"/>
      <c r="C34" s="226"/>
      <c r="D34" s="226"/>
      <c r="E34" s="227"/>
      <c r="F34" s="228"/>
      <c r="G34" s="213">
        <f t="shared" si="0"/>
        <v>0</v>
      </c>
      <c r="H34" s="319"/>
      <c r="I34" s="319"/>
    </row>
    <row r="35" spans="2:9" ht="12.75">
      <c r="B35" s="226"/>
      <c r="C35" s="226"/>
      <c r="D35" s="226"/>
      <c r="E35" s="227"/>
      <c r="F35" s="228"/>
      <c r="G35" s="213">
        <f t="shared" si="0"/>
        <v>0</v>
      </c>
      <c r="H35" s="319"/>
      <c r="I35" s="319"/>
    </row>
    <row r="36" spans="2:9" ht="12.75">
      <c r="B36" s="226"/>
      <c r="C36" s="226"/>
      <c r="D36" s="226"/>
      <c r="E36" s="227"/>
      <c r="F36" s="228"/>
      <c r="G36" s="213">
        <f t="shared" si="0"/>
        <v>0</v>
      </c>
      <c r="H36" s="319"/>
      <c r="I36" s="319"/>
    </row>
    <row r="37" spans="2:7" ht="12.75">
      <c r="B37" s="226"/>
      <c r="C37" s="226"/>
      <c r="D37" s="226"/>
      <c r="E37" s="227"/>
      <c r="F37" s="228"/>
      <c r="G37" s="213">
        <f t="shared" si="0"/>
        <v>0</v>
      </c>
    </row>
    <row r="38" spans="2:7" ht="12.75">
      <c r="B38" s="226"/>
      <c r="C38" s="226"/>
      <c r="D38" s="226"/>
      <c r="E38" s="227"/>
      <c r="F38" s="228"/>
      <c r="G38" s="213">
        <f t="shared" si="0"/>
        <v>0</v>
      </c>
    </row>
    <row r="39" spans="2:7" ht="12.75">
      <c r="B39" s="226"/>
      <c r="C39" s="226"/>
      <c r="D39" s="226"/>
      <c r="E39" s="227"/>
      <c r="F39" s="228"/>
      <c r="G39" s="213">
        <f t="shared" si="0"/>
        <v>0</v>
      </c>
    </row>
    <row r="40" spans="2:7" ht="12.75">
      <c r="B40" s="226"/>
      <c r="C40" s="226"/>
      <c r="D40" s="226"/>
      <c r="E40" s="227"/>
      <c r="F40" s="228"/>
      <c r="G40" s="213">
        <f t="shared" si="0"/>
        <v>0</v>
      </c>
    </row>
    <row r="41" spans="2:7" ht="12.75">
      <c r="B41" s="229"/>
      <c r="C41" s="433" t="s">
        <v>23</v>
      </c>
      <c r="D41" s="434"/>
      <c r="E41" s="213">
        <f>SUM(E9:E40)</f>
        <v>3717062.960000001</v>
      </c>
      <c r="F41" s="234"/>
      <c r="G41" s="213">
        <f>SUM(G9:G40)</f>
        <v>286878.0199999999</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 name="EpmWorksheetKeyString_GUID" r:id="rId5"/>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2" sqref="A2"/>
    </sheetView>
  </sheetViews>
  <sheetFormatPr defaultColWidth="8.7109375" defaultRowHeight="12.75"/>
  <cols>
    <col min="1" max="1" width="11.421875" style="295" customWidth="1"/>
    <col min="2" max="2" width="22.28125" style="295" customWidth="1"/>
    <col min="3" max="3" width="40.7109375" style="295" customWidth="1"/>
    <col min="4" max="4" width="50.57421875" style="295" customWidth="1"/>
    <col min="5" max="5" width="23.7109375" style="295" customWidth="1"/>
    <col min="6" max="10" width="11.28125" style="295" bestFit="1" customWidth="1"/>
    <col min="11" max="22" width="12.28125" style="295" bestFit="1" customWidth="1"/>
    <col min="23" max="23" width="12.57421875" style="295" bestFit="1" customWidth="1"/>
    <col min="24" max="28" width="8.7109375" style="295" customWidth="1"/>
    <col min="29" max="29" width="9.140625" style="295" customWidth="1"/>
    <col min="30" max="45" width="8.7109375" style="295" customWidth="1"/>
    <col min="46" max="46" width="9.140625" style="295" customWidth="1"/>
    <col min="47" max="60" width="8.7109375" style="295" customWidth="1"/>
    <col min="61" max="61" width="13.57421875" style="295" customWidth="1"/>
    <col min="62" max="16384" width="8.7109375" style="295" customWidth="1"/>
  </cols>
  <sheetData>
    <row r="1" ht="20.25">
      <c r="B1" s="294" t="s">
        <v>165</v>
      </c>
    </row>
    <row r="2" spans="2:3" ht="15">
      <c r="B2" s="180" t="str">
        <f>Tradingname</f>
        <v>Darling Downs Pipeline</v>
      </c>
      <c r="C2" s="181"/>
    </row>
    <row r="3" spans="2:63" ht="19.5" customHeight="1">
      <c r="B3" s="182" t="s">
        <v>182</v>
      </c>
      <c r="C3" s="183">
        <f>Yearending</f>
        <v>44926</v>
      </c>
      <c r="BI3" s="320"/>
      <c r="BJ3" s="320"/>
      <c r="BK3" s="320"/>
    </row>
    <row r="4" spans="2:63" ht="20.25">
      <c r="B4" s="294"/>
      <c r="BI4" s="320"/>
      <c r="BJ4" s="320"/>
      <c r="BK4" s="320"/>
    </row>
    <row r="5" spans="2:63" ht="15.75">
      <c r="B5" s="297" t="s">
        <v>199</v>
      </c>
      <c r="BI5" s="320"/>
      <c r="BJ5" s="320"/>
      <c r="BK5" s="320"/>
    </row>
    <row r="6" ht="12.75"/>
    <row r="7" spans="2:61" ht="45" customHeight="1">
      <c r="B7" s="308" t="s">
        <v>224</v>
      </c>
      <c r="C7" s="309" t="s">
        <v>81</v>
      </c>
      <c r="D7" s="309"/>
      <c r="E7" s="329" t="s">
        <v>23</v>
      </c>
      <c r="F7" s="435" t="s">
        <v>80</v>
      </c>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321" t="s">
        <v>207</v>
      </c>
    </row>
    <row r="8" spans="2:60" ht="12.75">
      <c r="B8" s="322"/>
      <c r="C8" s="299"/>
      <c r="D8" s="299"/>
      <c r="E8" s="299"/>
      <c r="F8" s="335" t="str">
        <f>RIGHT(TEXT(C38,"dd/mm/yyyy"),4)</f>
        <v>2005</v>
      </c>
      <c r="G8" s="336">
        <f>F8+1</f>
        <v>2006</v>
      </c>
      <c r="H8" s="336">
        <f aca="true" t="shared" si="0" ref="H8:BG8">G8+1</f>
        <v>2007</v>
      </c>
      <c r="I8" s="336">
        <f t="shared" si="0"/>
        <v>2008</v>
      </c>
      <c r="J8" s="336">
        <f t="shared" si="0"/>
        <v>2009</v>
      </c>
      <c r="K8" s="336">
        <f t="shared" si="0"/>
        <v>2010</v>
      </c>
      <c r="L8" s="336">
        <f t="shared" si="0"/>
        <v>2011</v>
      </c>
      <c r="M8" s="336">
        <f t="shared" si="0"/>
        <v>2012</v>
      </c>
      <c r="N8" s="336">
        <f t="shared" si="0"/>
        <v>2013</v>
      </c>
      <c r="O8" s="336">
        <f t="shared" si="0"/>
        <v>2014</v>
      </c>
      <c r="P8" s="336">
        <f t="shared" si="0"/>
        <v>2015</v>
      </c>
      <c r="Q8" s="336">
        <f t="shared" si="0"/>
        <v>2016</v>
      </c>
      <c r="R8" s="336">
        <f t="shared" si="0"/>
        <v>2017</v>
      </c>
      <c r="S8" s="336">
        <f t="shared" si="0"/>
        <v>2018</v>
      </c>
      <c r="T8" s="336">
        <f t="shared" si="0"/>
        <v>2019</v>
      </c>
      <c r="U8" s="336">
        <f t="shared" si="0"/>
        <v>2020</v>
      </c>
      <c r="V8" s="336">
        <f t="shared" si="0"/>
        <v>2021</v>
      </c>
      <c r="W8" s="336">
        <f t="shared" si="0"/>
        <v>2022</v>
      </c>
      <c r="X8" s="336">
        <f t="shared" si="0"/>
        <v>2023</v>
      </c>
      <c r="Y8" s="336">
        <f t="shared" si="0"/>
        <v>2024</v>
      </c>
      <c r="Z8" s="336">
        <f t="shared" si="0"/>
        <v>2025</v>
      </c>
      <c r="AA8" s="336">
        <f t="shared" si="0"/>
        <v>2026</v>
      </c>
      <c r="AB8" s="336">
        <f t="shared" si="0"/>
        <v>2027</v>
      </c>
      <c r="AC8" s="336">
        <f t="shared" si="0"/>
        <v>2028</v>
      </c>
      <c r="AD8" s="336">
        <f t="shared" si="0"/>
        <v>2029</v>
      </c>
      <c r="AE8" s="336">
        <f t="shared" si="0"/>
        <v>2030</v>
      </c>
      <c r="AF8" s="336">
        <f t="shared" si="0"/>
        <v>2031</v>
      </c>
      <c r="AG8" s="336">
        <f t="shared" si="0"/>
        <v>2032</v>
      </c>
      <c r="AH8" s="336">
        <f t="shared" si="0"/>
        <v>2033</v>
      </c>
      <c r="AI8" s="336">
        <f t="shared" si="0"/>
        <v>2034</v>
      </c>
      <c r="AJ8" s="336">
        <f t="shared" si="0"/>
        <v>2035</v>
      </c>
      <c r="AK8" s="336">
        <f t="shared" si="0"/>
        <v>2036</v>
      </c>
      <c r="AL8" s="336">
        <f t="shared" si="0"/>
        <v>2037</v>
      </c>
      <c r="AM8" s="336">
        <f t="shared" si="0"/>
        <v>2038</v>
      </c>
      <c r="AN8" s="336">
        <f t="shared" si="0"/>
        <v>2039</v>
      </c>
      <c r="AO8" s="336">
        <f t="shared" si="0"/>
        <v>2040</v>
      </c>
      <c r="AP8" s="336">
        <f t="shared" si="0"/>
        <v>2041</v>
      </c>
      <c r="AQ8" s="336">
        <f t="shared" si="0"/>
        <v>2042</v>
      </c>
      <c r="AR8" s="336">
        <f t="shared" si="0"/>
        <v>2043</v>
      </c>
      <c r="AS8" s="336">
        <f t="shared" si="0"/>
        <v>2044</v>
      </c>
      <c r="AT8" s="336">
        <f t="shared" si="0"/>
        <v>2045</v>
      </c>
      <c r="AU8" s="336">
        <f t="shared" si="0"/>
        <v>2046</v>
      </c>
      <c r="AV8" s="336">
        <f t="shared" si="0"/>
        <v>2047</v>
      </c>
      <c r="AW8" s="336">
        <f t="shared" si="0"/>
        <v>2048</v>
      </c>
      <c r="AX8" s="336">
        <f t="shared" si="0"/>
        <v>2049</v>
      </c>
      <c r="AY8" s="336">
        <f t="shared" si="0"/>
        <v>2050</v>
      </c>
      <c r="AZ8" s="336">
        <f t="shared" si="0"/>
        <v>2051</v>
      </c>
      <c r="BA8" s="336">
        <f t="shared" si="0"/>
        <v>2052</v>
      </c>
      <c r="BB8" s="336">
        <f t="shared" si="0"/>
        <v>2053</v>
      </c>
      <c r="BC8" s="336">
        <f t="shared" si="0"/>
        <v>2054</v>
      </c>
      <c r="BD8" s="336">
        <f t="shared" si="0"/>
        <v>2055</v>
      </c>
      <c r="BE8" s="336">
        <f t="shared" si="0"/>
        <v>2056</v>
      </c>
      <c r="BF8" s="336">
        <f t="shared" si="0"/>
        <v>2057</v>
      </c>
      <c r="BG8" s="336">
        <f t="shared" si="0"/>
        <v>2058</v>
      </c>
      <c r="BH8" s="336">
        <f>BG8+1</f>
        <v>2059</v>
      </c>
    </row>
    <row r="9" spans="2:60" ht="12.75">
      <c r="B9" s="323"/>
      <c r="C9" s="330" t="s">
        <v>64</v>
      </c>
      <c r="D9" s="331"/>
      <c r="E9" s="213"/>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row>
    <row r="10" spans="2:60" ht="12.75">
      <c r="B10" s="323" t="s">
        <v>593</v>
      </c>
      <c r="C10" s="330"/>
      <c r="D10" s="331" t="s">
        <v>70</v>
      </c>
      <c r="E10" s="213">
        <f aca="true" t="shared" si="1" ref="E10:E16">SUM(F10:BH10)</f>
        <v>177071574.62115115</v>
      </c>
      <c r="F10" s="197">
        <v>25563024.60202186</v>
      </c>
      <c r="G10" s="197">
        <v>0</v>
      </c>
      <c r="H10" s="197">
        <v>0</v>
      </c>
      <c r="I10" s="197">
        <v>0</v>
      </c>
      <c r="J10" s="197">
        <v>0</v>
      </c>
      <c r="K10" s="197">
        <v>151508550.01912928</v>
      </c>
      <c r="L10" s="197">
        <v>0</v>
      </c>
      <c r="M10" s="197">
        <v>0</v>
      </c>
      <c r="N10" s="197">
        <v>0</v>
      </c>
      <c r="O10" s="197">
        <v>0</v>
      </c>
      <c r="P10" s="197">
        <v>0</v>
      </c>
      <c r="Q10" s="197">
        <v>0</v>
      </c>
      <c r="R10" s="197">
        <v>0</v>
      </c>
      <c r="S10" s="197">
        <v>0</v>
      </c>
      <c r="T10" s="197">
        <v>0</v>
      </c>
      <c r="U10" s="197">
        <v>0</v>
      </c>
      <c r="V10" s="197">
        <v>0</v>
      </c>
      <c r="W10" s="197">
        <v>0</v>
      </c>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row>
    <row r="11" spans="2:60" ht="12.75">
      <c r="B11" s="323" t="s">
        <v>594</v>
      </c>
      <c r="C11" s="330"/>
      <c r="D11" s="331" t="s">
        <v>168</v>
      </c>
      <c r="E11" s="213">
        <f t="shared" si="1"/>
        <v>5347256.159544474</v>
      </c>
      <c r="F11" s="197">
        <v>801587.2153069885</v>
      </c>
      <c r="G11" s="197">
        <v>17863.37109311624</v>
      </c>
      <c r="H11" s="197">
        <v>18261.456317926335</v>
      </c>
      <c r="I11" s="197">
        <v>18668.412871971326</v>
      </c>
      <c r="J11" s="197">
        <v>19084.43845282321</v>
      </c>
      <c r="K11" s="197">
        <v>2188207.8059722763</v>
      </c>
      <c r="L11" s="197">
        <v>68273.94611983656</v>
      </c>
      <c r="M11" s="197">
        <v>69795.4310091171</v>
      </c>
      <c r="N11" s="197">
        <v>71350.82218915528</v>
      </c>
      <c r="O11" s="197">
        <v>72940.87526164061</v>
      </c>
      <c r="P11" s="197">
        <v>74566.36266684627</v>
      </c>
      <c r="Q11" s="197">
        <v>76228.07405887695</v>
      </c>
      <c r="R11" s="197">
        <v>77926.81668927905</v>
      </c>
      <c r="S11" s="197">
        <v>79663.4157991996</v>
      </c>
      <c r="T11" s="197">
        <v>81438.71502028478</v>
      </c>
      <c r="U11" s="197">
        <v>83253.57678451185</v>
      </c>
      <c r="V11" s="197">
        <v>663984.3252701191</v>
      </c>
      <c r="W11" s="197">
        <v>864161.0986605054</v>
      </c>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row>
    <row r="12" spans="2:60" ht="12.75">
      <c r="B12" s="323" t="s">
        <v>593</v>
      </c>
      <c r="C12" s="330"/>
      <c r="D12" s="331" t="s">
        <v>71</v>
      </c>
      <c r="E12" s="213">
        <f t="shared" si="1"/>
        <v>43660852.96441006</v>
      </c>
      <c r="F12" s="197">
        <v>0</v>
      </c>
      <c r="G12" s="197">
        <v>1049117.440486549</v>
      </c>
      <c r="H12" s="197">
        <v>0</v>
      </c>
      <c r="I12" s="197">
        <v>0</v>
      </c>
      <c r="J12" s="197">
        <v>0</v>
      </c>
      <c r="K12" s="197">
        <v>5734412.261331797</v>
      </c>
      <c r="L12" s="197">
        <v>553505.3563378251</v>
      </c>
      <c r="M12" s="197">
        <v>499009.96945123095</v>
      </c>
      <c r="N12" s="197">
        <v>560138.3607614979</v>
      </c>
      <c r="O12" s="197">
        <v>20873.7644964258</v>
      </c>
      <c r="P12" s="197">
        <v>88546.42737274544</v>
      </c>
      <c r="Q12" s="197">
        <v>0</v>
      </c>
      <c r="R12" s="197">
        <v>22491540.18350295</v>
      </c>
      <c r="S12" s="197">
        <v>10332344.44566578</v>
      </c>
      <c r="T12" s="197">
        <v>65320.59951371252</v>
      </c>
      <c r="U12" s="197">
        <v>882200.8489549918</v>
      </c>
      <c r="V12" s="197">
        <v>909033.7902532517</v>
      </c>
      <c r="W12" s="197">
        <v>474809.5162813043</v>
      </c>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row>
    <row r="13" spans="2:60" ht="12.75">
      <c r="B13" s="323" t="s">
        <v>595</v>
      </c>
      <c r="C13" s="330"/>
      <c r="D13" s="331" t="s">
        <v>119</v>
      </c>
      <c r="E13" s="213">
        <f t="shared" si="1"/>
        <v>0</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row>
    <row r="14" spans="2:60" ht="12.75">
      <c r="B14" s="323" t="s">
        <v>596</v>
      </c>
      <c r="C14" s="330"/>
      <c r="D14" s="331" t="s">
        <v>76</v>
      </c>
      <c r="E14" s="213">
        <f t="shared" si="1"/>
        <v>0</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row>
    <row r="15" spans="2:60" ht="12.75">
      <c r="B15" s="323"/>
      <c r="C15" s="330"/>
      <c r="D15" s="331" t="s">
        <v>316</v>
      </c>
      <c r="E15" s="213">
        <f t="shared" si="1"/>
        <v>0</v>
      </c>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row>
    <row r="16" spans="2:60" ht="12.75">
      <c r="B16" s="323"/>
      <c r="C16" s="330"/>
      <c r="D16" s="330" t="s">
        <v>72</v>
      </c>
      <c r="E16" s="213">
        <f t="shared" si="1"/>
        <v>226079683.7451057</v>
      </c>
      <c r="F16" s="214">
        <f>SUM(F9:F15)</f>
        <v>26364611.81732885</v>
      </c>
      <c r="G16" s="214">
        <f aca="true" t="shared" si="2" ref="G16:BH16">SUM(G9:G15)</f>
        <v>1066980.8115796652</v>
      </c>
      <c r="H16" s="214">
        <f t="shared" si="2"/>
        <v>18261.456317926335</v>
      </c>
      <c r="I16" s="214">
        <f t="shared" si="2"/>
        <v>18668.412871971326</v>
      </c>
      <c r="J16" s="214">
        <f t="shared" si="2"/>
        <v>19084.43845282321</v>
      </c>
      <c r="K16" s="214">
        <f t="shared" si="2"/>
        <v>159431170.08643335</v>
      </c>
      <c r="L16" s="214">
        <f t="shared" si="2"/>
        <v>621779.3024576616</v>
      </c>
      <c r="M16" s="214">
        <f t="shared" si="2"/>
        <v>568805.400460348</v>
      </c>
      <c r="N16" s="214">
        <f t="shared" si="2"/>
        <v>631489.1829506531</v>
      </c>
      <c r="O16" s="214">
        <f t="shared" si="2"/>
        <v>93814.63975806642</v>
      </c>
      <c r="P16" s="214">
        <f t="shared" si="2"/>
        <v>163112.79003959172</v>
      </c>
      <c r="Q16" s="214">
        <f t="shared" si="2"/>
        <v>76228.07405887695</v>
      </c>
      <c r="R16" s="214">
        <f t="shared" si="2"/>
        <v>22569467.00019223</v>
      </c>
      <c r="S16" s="214">
        <f t="shared" si="2"/>
        <v>10412007.861464981</v>
      </c>
      <c r="T16" s="214">
        <f t="shared" si="2"/>
        <v>146759.3145339973</v>
      </c>
      <c r="U16" s="214">
        <f t="shared" si="2"/>
        <v>965454.4257395037</v>
      </c>
      <c r="V16" s="214">
        <f t="shared" si="2"/>
        <v>1573018.115523371</v>
      </c>
      <c r="W16" s="214">
        <f t="shared" si="2"/>
        <v>1338970.6149418098</v>
      </c>
      <c r="X16" s="214">
        <f t="shared" si="2"/>
        <v>0</v>
      </c>
      <c r="Y16" s="214">
        <f t="shared" si="2"/>
        <v>0</v>
      </c>
      <c r="Z16" s="214">
        <f t="shared" si="2"/>
        <v>0</v>
      </c>
      <c r="AA16" s="214">
        <f t="shared" si="2"/>
        <v>0</v>
      </c>
      <c r="AB16" s="214">
        <f t="shared" si="2"/>
        <v>0</v>
      </c>
      <c r="AC16" s="214">
        <f t="shared" si="2"/>
        <v>0</v>
      </c>
      <c r="AD16" s="214">
        <f t="shared" si="2"/>
        <v>0</v>
      </c>
      <c r="AE16" s="214">
        <f t="shared" si="2"/>
        <v>0</v>
      </c>
      <c r="AF16" s="214">
        <f t="shared" si="2"/>
        <v>0</v>
      </c>
      <c r="AG16" s="214">
        <f t="shared" si="2"/>
        <v>0</v>
      </c>
      <c r="AH16" s="214">
        <f t="shared" si="2"/>
        <v>0</v>
      </c>
      <c r="AI16" s="214">
        <f t="shared" si="2"/>
        <v>0</v>
      </c>
      <c r="AJ16" s="214">
        <f t="shared" si="2"/>
        <v>0</v>
      </c>
      <c r="AK16" s="214">
        <f t="shared" si="2"/>
        <v>0</v>
      </c>
      <c r="AL16" s="214">
        <f t="shared" si="2"/>
        <v>0</v>
      </c>
      <c r="AM16" s="214">
        <f t="shared" si="2"/>
        <v>0</v>
      </c>
      <c r="AN16" s="214">
        <f t="shared" si="2"/>
        <v>0</v>
      </c>
      <c r="AO16" s="214">
        <f t="shared" si="2"/>
        <v>0</v>
      </c>
      <c r="AP16" s="214">
        <f t="shared" si="2"/>
        <v>0</v>
      </c>
      <c r="AQ16" s="214">
        <f t="shared" si="2"/>
        <v>0</v>
      </c>
      <c r="AR16" s="214">
        <f t="shared" si="2"/>
        <v>0</v>
      </c>
      <c r="AS16" s="214">
        <f t="shared" si="2"/>
        <v>0</v>
      </c>
      <c r="AT16" s="214">
        <f t="shared" si="2"/>
        <v>0</v>
      </c>
      <c r="AU16" s="214">
        <f t="shared" si="2"/>
        <v>0</v>
      </c>
      <c r="AV16" s="214">
        <f t="shared" si="2"/>
        <v>0</v>
      </c>
      <c r="AW16" s="214">
        <f t="shared" si="2"/>
        <v>0</v>
      </c>
      <c r="AX16" s="214">
        <f t="shared" si="2"/>
        <v>0</v>
      </c>
      <c r="AY16" s="214">
        <f t="shared" si="2"/>
        <v>0</v>
      </c>
      <c r="AZ16" s="214">
        <f t="shared" si="2"/>
        <v>0</v>
      </c>
      <c r="BA16" s="214">
        <f t="shared" si="2"/>
        <v>0</v>
      </c>
      <c r="BB16" s="214">
        <f t="shared" si="2"/>
        <v>0</v>
      </c>
      <c r="BC16" s="214">
        <f t="shared" si="2"/>
        <v>0</v>
      </c>
      <c r="BD16" s="214">
        <f t="shared" si="2"/>
        <v>0</v>
      </c>
      <c r="BE16" s="214">
        <f t="shared" si="2"/>
        <v>0</v>
      </c>
      <c r="BF16" s="214">
        <f t="shared" si="2"/>
        <v>0</v>
      </c>
      <c r="BG16" s="214">
        <f t="shared" si="2"/>
        <v>0</v>
      </c>
      <c r="BH16" s="214">
        <f t="shared" si="2"/>
        <v>0</v>
      </c>
    </row>
    <row r="17" spans="2:60" ht="12.75">
      <c r="B17" s="323"/>
      <c r="C17" s="330" t="s">
        <v>164</v>
      </c>
      <c r="D17" s="330"/>
      <c r="E17" s="213"/>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row>
    <row r="18" spans="2:60" ht="25.5">
      <c r="B18" s="323" t="s">
        <v>597</v>
      </c>
      <c r="C18" s="330"/>
      <c r="D18" s="331" t="s">
        <v>548</v>
      </c>
      <c r="E18" s="213">
        <f aca="true" t="shared" si="3" ref="E18:E23">SUM(F18:BH18)</f>
        <v>0</v>
      </c>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row>
    <row r="19" spans="2:60" ht="12.75">
      <c r="B19" s="323" t="s">
        <v>598</v>
      </c>
      <c r="C19" s="330"/>
      <c r="D19" s="331" t="s">
        <v>71</v>
      </c>
      <c r="E19" s="213">
        <f t="shared" si="3"/>
        <v>1551348.2882887686</v>
      </c>
      <c r="F19" s="197">
        <v>0</v>
      </c>
      <c r="G19" s="197">
        <v>0</v>
      </c>
      <c r="H19" s="197">
        <v>0</v>
      </c>
      <c r="I19" s="197">
        <v>0</v>
      </c>
      <c r="J19" s="197">
        <v>0</v>
      </c>
      <c r="K19" s="197">
        <v>0</v>
      </c>
      <c r="L19" s="197">
        <v>0</v>
      </c>
      <c r="M19" s="197">
        <v>0</v>
      </c>
      <c r="N19" s="197">
        <v>0</v>
      </c>
      <c r="O19" s="197">
        <v>0</v>
      </c>
      <c r="P19" s="197">
        <v>0</v>
      </c>
      <c r="Q19" s="197">
        <v>0</v>
      </c>
      <c r="R19" s="197">
        <v>0</v>
      </c>
      <c r="S19" s="197">
        <v>0</v>
      </c>
      <c r="T19" s="197">
        <v>154733.79228588587</v>
      </c>
      <c r="U19" s="197">
        <v>596674.9873795452</v>
      </c>
      <c r="V19" s="197">
        <v>389609.4053085256</v>
      </c>
      <c r="W19" s="197">
        <v>410330.10331481183</v>
      </c>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row>
    <row r="20" spans="2:60" ht="12.75">
      <c r="B20" s="323" t="s">
        <v>597</v>
      </c>
      <c r="C20" s="330"/>
      <c r="D20" s="331" t="s">
        <v>119</v>
      </c>
      <c r="E20" s="213">
        <f t="shared" si="3"/>
        <v>0</v>
      </c>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row>
    <row r="21" spans="2:60" ht="12.75">
      <c r="B21" s="323" t="s">
        <v>597</v>
      </c>
      <c r="C21" s="330"/>
      <c r="D21" s="331" t="s">
        <v>76</v>
      </c>
      <c r="E21" s="213">
        <f t="shared" si="3"/>
        <v>0</v>
      </c>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row>
    <row r="22" spans="2:60" ht="12.75">
      <c r="B22" s="323"/>
      <c r="C22" s="330"/>
      <c r="D22" s="331" t="s">
        <v>316</v>
      </c>
      <c r="E22" s="213">
        <f t="shared" si="3"/>
        <v>0</v>
      </c>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2:60" ht="12.75">
      <c r="B23" s="323"/>
      <c r="C23" s="330"/>
      <c r="D23" s="330" t="s">
        <v>72</v>
      </c>
      <c r="E23" s="213">
        <f t="shared" si="3"/>
        <v>1551348.2882887686</v>
      </c>
      <c r="F23" s="214">
        <f>SUM(F18:F22)</f>
        <v>0</v>
      </c>
      <c r="G23" s="214">
        <f aca="true" t="shared" si="4" ref="G23:BH23">SUM(G18:G22)</f>
        <v>0</v>
      </c>
      <c r="H23" s="214">
        <f t="shared" si="4"/>
        <v>0</v>
      </c>
      <c r="I23" s="214">
        <f t="shared" si="4"/>
        <v>0</v>
      </c>
      <c r="J23" s="214">
        <f t="shared" si="4"/>
        <v>0</v>
      </c>
      <c r="K23" s="214">
        <f t="shared" si="4"/>
        <v>0</v>
      </c>
      <c r="L23" s="214">
        <f t="shared" si="4"/>
        <v>0</v>
      </c>
      <c r="M23" s="214">
        <f t="shared" si="4"/>
        <v>0</v>
      </c>
      <c r="N23" s="214">
        <f t="shared" si="4"/>
        <v>0</v>
      </c>
      <c r="O23" s="214">
        <f t="shared" si="4"/>
        <v>0</v>
      </c>
      <c r="P23" s="214">
        <f t="shared" si="4"/>
        <v>0</v>
      </c>
      <c r="Q23" s="214">
        <f t="shared" si="4"/>
        <v>0</v>
      </c>
      <c r="R23" s="214">
        <f t="shared" si="4"/>
        <v>0</v>
      </c>
      <c r="S23" s="214">
        <f t="shared" si="4"/>
        <v>0</v>
      </c>
      <c r="T23" s="214">
        <f t="shared" si="4"/>
        <v>154733.79228588587</v>
      </c>
      <c r="U23" s="214">
        <f t="shared" si="4"/>
        <v>596674.9873795452</v>
      </c>
      <c r="V23" s="214">
        <f t="shared" si="4"/>
        <v>389609.4053085256</v>
      </c>
      <c r="W23" s="214">
        <f t="shared" si="4"/>
        <v>410330.10331481183</v>
      </c>
      <c r="X23" s="214">
        <f t="shared" si="4"/>
        <v>0</v>
      </c>
      <c r="Y23" s="214">
        <f t="shared" si="4"/>
        <v>0</v>
      </c>
      <c r="Z23" s="214">
        <f t="shared" si="4"/>
        <v>0</v>
      </c>
      <c r="AA23" s="214">
        <f t="shared" si="4"/>
        <v>0</v>
      </c>
      <c r="AB23" s="214">
        <f t="shared" si="4"/>
        <v>0</v>
      </c>
      <c r="AC23" s="214">
        <f t="shared" si="4"/>
        <v>0</v>
      </c>
      <c r="AD23" s="214">
        <f t="shared" si="4"/>
        <v>0</v>
      </c>
      <c r="AE23" s="214">
        <f t="shared" si="4"/>
        <v>0</v>
      </c>
      <c r="AF23" s="214">
        <f t="shared" si="4"/>
        <v>0</v>
      </c>
      <c r="AG23" s="214">
        <f t="shared" si="4"/>
        <v>0</v>
      </c>
      <c r="AH23" s="214">
        <f t="shared" si="4"/>
        <v>0</v>
      </c>
      <c r="AI23" s="214">
        <f t="shared" si="4"/>
        <v>0</v>
      </c>
      <c r="AJ23" s="214">
        <f t="shared" si="4"/>
        <v>0</v>
      </c>
      <c r="AK23" s="214">
        <f t="shared" si="4"/>
        <v>0</v>
      </c>
      <c r="AL23" s="214">
        <f t="shared" si="4"/>
        <v>0</v>
      </c>
      <c r="AM23" s="214">
        <f t="shared" si="4"/>
        <v>0</v>
      </c>
      <c r="AN23" s="214">
        <f t="shared" si="4"/>
        <v>0</v>
      </c>
      <c r="AO23" s="214">
        <f t="shared" si="4"/>
        <v>0</v>
      </c>
      <c r="AP23" s="214">
        <f t="shared" si="4"/>
        <v>0</v>
      </c>
      <c r="AQ23" s="214">
        <f t="shared" si="4"/>
        <v>0</v>
      </c>
      <c r="AR23" s="214">
        <f t="shared" si="4"/>
        <v>0</v>
      </c>
      <c r="AS23" s="214">
        <f t="shared" si="4"/>
        <v>0</v>
      </c>
      <c r="AT23" s="214">
        <f t="shared" si="4"/>
        <v>0</v>
      </c>
      <c r="AU23" s="214">
        <f t="shared" si="4"/>
        <v>0</v>
      </c>
      <c r="AV23" s="214">
        <f t="shared" si="4"/>
        <v>0</v>
      </c>
      <c r="AW23" s="214">
        <f t="shared" si="4"/>
        <v>0</v>
      </c>
      <c r="AX23" s="214">
        <f t="shared" si="4"/>
        <v>0</v>
      </c>
      <c r="AY23" s="214">
        <f t="shared" si="4"/>
        <v>0</v>
      </c>
      <c r="AZ23" s="214">
        <f t="shared" si="4"/>
        <v>0</v>
      </c>
      <c r="BA23" s="214">
        <f t="shared" si="4"/>
        <v>0</v>
      </c>
      <c r="BB23" s="214">
        <f t="shared" si="4"/>
        <v>0</v>
      </c>
      <c r="BC23" s="214">
        <f t="shared" si="4"/>
        <v>0</v>
      </c>
      <c r="BD23" s="214">
        <f t="shared" si="4"/>
        <v>0</v>
      </c>
      <c r="BE23" s="214">
        <f t="shared" si="4"/>
        <v>0</v>
      </c>
      <c r="BF23" s="214">
        <f t="shared" si="4"/>
        <v>0</v>
      </c>
      <c r="BG23" s="214">
        <f t="shared" si="4"/>
        <v>0</v>
      </c>
      <c r="BH23" s="214">
        <f t="shared" si="4"/>
        <v>0</v>
      </c>
    </row>
    <row r="24" spans="2:60" ht="12.75">
      <c r="B24" s="323"/>
      <c r="C24" s="330"/>
      <c r="D24" s="330" t="s">
        <v>92</v>
      </c>
      <c r="E24" s="213">
        <f aca="true" t="shared" si="5" ref="E24:AJ24">E16+E23</f>
        <v>227631032.0333945</v>
      </c>
      <c r="F24" s="213">
        <f t="shared" si="5"/>
        <v>26364611.81732885</v>
      </c>
      <c r="G24" s="213">
        <f t="shared" si="5"/>
        <v>1066980.8115796652</v>
      </c>
      <c r="H24" s="213">
        <f t="shared" si="5"/>
        <v>18261.456317926335</v>
      </c>
      <c r="I24" s="213">
        <f t="shared" si="5"/>
        <v>18668.412871971326</v>
      </c>
      <c r="J24" s="213">
        <f t="shared" si="5"/>
        <v>19084.43845282321</v>
      </c>
      <c r="K24" s="213">
        <f t="shared" si="5"/>
        <v>159431170.08643335</v>
      </c>
      <c r="L24" s="213">
        <f t="shared" si="5"/>
        <v>621779.3024576616</v>
      </c>
      <c r="M24" s="213">
        <f t="shared" si="5"/>
        <v>568805.400460348</v>
      </c>
      <c r="N24" s="213">
        <f t="shared" si="5"/>
        <v>631489.1829506531</v>
      </c>
      <c r="O24" s="213">
        <f t="shared" si="5"/>
        <v>93814.63975806642</v>
      </c>
      <c r="P24" s="213">
        <f t="shared" si="5"/>
        <v>163112.79003959172</v>
      </c>
      <c r="Q24" s="213">
        <f t="shared" si="5"/>
        <v>76228.07405887695</v>
      </c>
      <c r="R24" s="213">
        <f t="shared" si="5"/>
        <v>22569467.00019223</v>
      </c>
      <c r="S24" s="213">
        <f t="shared" si="5"/>
        <v>10412007.861464981</v>
      </c>
      <c r="T24" s="213">
        <f t="shared" si="5"/>
        <v>301493.10681988316</v>
      </c>
      <c r="U24" s="213">
        <f t="shared" si="5"/>
        <v>1562129.4131190488</v>
      </c>
      <c r="V24" s="213">
        <f t="shared" si="5"/>
        <v>1962627.5208318965</v>
      </c>
      <c r="W24" s="213">
        <f t="shared" si="5"/>
        <v>1749300.7182566216</v>
      </c>
      <c r="X24" s="213">
        <f t="shared" si="5"/>
        <v>0</v>
      </c>
      <c r="Y24" s="213">
        <f t="shared" si="5"/>
        <v>0</v>
      </c>
      <c r="Z24" s="213">
        <f t="shared" si="5"/>
        <v>0</v>
      </c>
      <c r="AA24" s="213">
        <f t="shared" si="5"/>
        <v>0</v>
      </c>
      <c r="AB24" s="213">
        <f t="shared" si="5"/>
        <v>0</v>
      </c>
      <c r="AC24" s="213">
        <f t="shared" si="5"/>
        <v>0</v>
      </c>
      <c r="AD24" s="213">
        <f t="shared" si="5"/>
        <v>0</v>
      </c>
      <c r="AE24" s="213">
        <f t="shared" si="5"/>
        <v>0</v>
      </c>
      <c r="AF24" s="213">
        <f t="shared" si="5"/>
        <v>0</v>
      </c>
      <c r="AG24" s="213">
        <f t="shared" si="5"/>
        <v>0</v>
      </c>
      <c r="AH24" s="213">
        <f t="shared" si="5"/>
        <v>0</v>
      </c>
      <c r="AI24" s="213">
        <f t="shared" si="5"/>
        <v>0</v>
      </c>
      <c r="AJ24" s="213">
        <f t="shared" si="5"/>
        <v>0</v>
      </c>
      <c r="AK24" s="213">
        <f aca="true" t="shared" si="6" ref="AK24:BH24">AK16+AK23</f>
        <v>0</v>
      </c>
      <c r="AL24" s="213">
        <f t="shared" si="6"/>
        <v>0</v>
      </c>
      <c r="AM24" s="213">
        <f t="shared" si="6"/>
        <v>0</v>
      </c>
      <c r="AN24" s="213">
        <f t="shared" si="6"/>
        <v>0</v>
      </c>
      <c r="AO24" s="213">
        <f t="shared" si="6"/>
        <v>0</v>
      </c>
      <c r="AP24" s="213">
        <f t="shared" si="6"/>
        <v>0</v>
      </c>
      <c r="AQ24" s="213">
        <f t="shared" si="6"/>
        <v>0</v>
      </c>
      <c r="AR24" s="213">
        <f t="shared" si="6"/>
        <v>0</v>
      </c>
      <c r="AS24" s="213">
        <f t="shared" si="6"/>
        <v>0</v>
      </c>
      <c r="AT24" s="213">
        <f t="shared" si="6"/>
        <v>0</v>
      </c>
      <c r="AU24" s="213">
        <f t="shared" si="6"/>
        <v>0</v>
      </c>
      <c r="AV24" s="213">
        <f t="shared" si="6"/>
        <v>0</v>
      </c>
      <c r="AW24" s="213">
        <f t="shared" si="6"/>
        <v>0</v>
      </c>
      <c r="AX24" s="213">
        <f t="shared" si="6"/>
        <v>0</v>
      </c>
      <c r="AY24" s="213">
        <f t="shared" si="6"/>
        <v>0</v>
      </c>
      <c r="AZ24" s="213">
        <f t="shared" si="6"/>
        <v>0</v>
      </c>
      <c r="BA24" s="213">
        <f t="shared" si="6"/>
        <v>0</v>
      </c>
      <c r="BB24" s="213">
        <f t="shared" si="6"/>
        <v>0</v>
      </c>
      <c r="BC24" s="213">
        <f t="shared" si="6"/>
        <v>0</v>
      </c>
      <c r="BD24" s="213">
        <f t="shared" si="6"/>
        <v>0</v>
      </c>
      <c r="BE24" s="213">
        <f t="shared" si="6"/>
        <v>0</v>
      </c>
      <c r="BF24" s="213">
        <f t="shared" si="6"/>
        <v>0</v>
      </c>
      <c r="BG24" s="213">
        <f t="shared" si="6"/>
        <v>0</v>
      </c>
      <c r="BH24" s="213">
        <f t="shared" si="6"/>
        <v>0</v>
      </c>
    </row>
    <row r="25" spans="2:60" ht="12.75">
      <c r="B25" s="323"/>
      <c r="C25" s="330" t="s">
        <v>205</v>
      </c>
      <c r="D25" s="330"/>
      <c r="E25" s="213"/>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row>
    <row r="26" spans="2:60" ht="12.75">
      <c r="B26" s="323" t="s">
        <v>599</v>
      </c>
      <c r="C26" s="330"/>
      <c r="D26" s="332" t="s">
        <v>113</v>
      </c>
      <c r="E26" s="213">
        <f aca="true" t="shared" si="7" ref="E26:E32">SUM(F26:BH26)</f>
        <v>412991352.19915</v>
      </c>
      <c r="F26" s="197">
        <v>0</v>
      </c>
      <c r="G26" s="197">
        <v>0</v>
      </c>
      <c r="H26" s="197">
        <v>0</v>
      </c>
      <c r="I26" s="197">
        <v>3364971.2810958903</v>
      </c>
      <c r="J26" s="197">
        <v>6141010.133534247</v>
      </c>
      <c r="K26" s="197">
        <v>14886793.527479453</v>
      </c>
      <c r="L26" s="197">
        <v>25843934.146469645</v>
      </c>
      <c r="M26" s="197">
        <v>28412577.875667337</v>
      </c>
      <c r="N26" s="197">
        <v>30467071.446383562</v>
      </c>
      <c r="O26" s="197">
        <v>32939605.95153424</v>
      </c>
      <c r="P26" s="197">
        <v>32524330.83810884</v>
      </c>
      <c r="Q26" s="197">
        <v>31899683.414122067</v>
      </c>
      <c r="R26" s="197">
        <v>31179067.022204705</v>
      </c>
      <c r="S26" s="197">
        <v>30923804.79</v>
      </c>
      <c r="T26" s="197">
        <v>30980998.779999997</v>
      </c>
      <c r="U26" s="197">
        <v>34155863.3895</v>
      </c>
      <c r="V26" s="197">
        <v>38721933.866550006</v>
      </c>
      <c r="W26" s="197">
        <v>40549705.73650001</v>
      </c>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row>
    <row r="27" spans="2:62" ht="12.75">
      <c r="B27" s="323" t="s">
        <v>599</v>
      </c>
      <c r="C27" s="330"/>
      <c r="D27" s="332" t="s">
        <v>114</v>
      </c>
      <c r="E27" s="213">
        <f t="shared" si="7"/>
        <v>-98716797.65571366</v>
      </c>
      <c r="F27" s="197">
        <v>0</v>
      </c>
      <c r="G27" s="197">
        <v>0</v>
      </c>
      <c r="H27" s="197">
        <v>0</v>
      </c>
      <c r="I27" s="197">
        <v>-150589.67320547946</v>
      </c>
      <c r="J27" s="197">
        <v>-380200.54531506856</v>
      </c>
      <c r="K27" s="197">
        <v>-3192303.229342466</v>
      </c>
      <c r="L27" s="197">
        <v>-5518906.026672507</v>
      </c>
      <c r="M27" s="197">
        <v>-5705033.483409687</v>
      </c>
      <c r="N27" s="197">
        <v>-7988784.517178082</v>
      </c>
      <c r="O27" s="197">
        <v>-9963411.5810137</v>
      </c>
      <c r="P27" s="197">
        <v>-9964670.831622578</v>
      </c>
      <c r="Q27" s="197">
        <v>-10283842.430504255</v>
      </c>
      <c r="R27" s="197">
        <v>-10529639.054614974</v>
      </c>
      <c r="S27" s="197">
        <v>-5085214.13</v>
      </c>
      <c r="T27" s="197">
        <v>-5341620.090000001</v>
      </c>
      <c r="U27" s="197">
        <v>-7743700.145143994</v>
      </c>
      <c r="V27" s="197">
        <v>-8448027.484593287</v>
      </c>
      <c r="W27" s="197">
        <v>-8420854.433097575</v>
      </c>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J27" s="324"/>
    </row>
    <row r="28" spans="2:60" ht="12.75">
      <c r="B28" s="323" t="s">
        <v>600</v>
      </c>
      <c r="C28" s="330"/>
      <c r="D28" s="332" t="s">
        <v>115</v>
      </c>
      <c r="E28" s="213">
        <f t="shared" si="7"/>
        <v>-48042763.58332665</v>
      </c>
      <c r="F28" s="197">
        <v>0</v>
      </c>
      <c r="G28" s="197">
        <v>0</v>
      </c>
      <c r="H28" s="197">
        <v>0</v>
      </c>
      <c r="I28" s="197">
        <v>0</v>
      </c>
      <c r="J28" s="197">
        <v>-405162.0879485763</v>
      </c>
      <c r="K28" s="197">
        <v>-1591457.2270578647</v>
      </c>
      <c r="L28" s="197">
        <v>-2324767.2030951674</v>
      </c>
      <c r="M28" s="197">
        <v>-3030546.4267645855</v>
      </c>
      <c r="N28" s="197">
        <v>-2991450.1549747614</v>
      </c>
      <c r="O28" s="197">
        <v>-3203846.2524790247</v>
      </c>
      <c r="P28" s="197">
        <v>-3188989.999474951</v>
      </c>
      <c r="Q28" s="197">
        <v>-3025631.5927795977</v>
      </c>
      <c r="R28" s="197">
        <v>-2833558.9436358176</v>
      </c>
      <c r="S28" s="197">
        <v>-4184681.906544759</v>
      </c>
      <c r="T28" s="197">
        <v>-4171835.0559381177</v>
      </c>
      <c r="U28" s="197">
        <v>-4594502.549522151</v>
      </c>
      <c r="V28" s="197">
        <v>-5922003.971550107</v>
      </c>
      <c r="W28" s="197">
        <v>-6574330.211561173</v>
      </c>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row>
    <row r="29" spans="2:60" ht="12.75">
      <c r="B29" s="323"/>
      <c r="C29" s="330"/>
      <c r="D29" s="331" t="s">
        <v>324</v>
      </c>
      <c r="E29" s="213">
        <f t="shared" si="7"/>
        <v>0</v>
      </c>
      <c r="F29" s="197">
        <v>0</v>
      </c>
      <c r="G29" s="197">
        <v>0</v>
      </c>
      <c r="H29" s="197">
        <v>0</v>
      </c>
      <c r="I29" s="197">
        <v>0</v>
      </c>
      <c r="J29" s="197">
        <v>0</v>
      </c>
      <c r="K29" s="197">
        <v>0</v>
      </c>
      <c r="L29" s="197">
        <v>0</v>
      </c>
      <c r="M29" s="197">
        <v>0</v>
      </c>
      <c r="N29" s="197">
        <v>0</v>
      </c>
      <c r="O29" s="197">
        <v>0</v>
      </c>
      <c r="P29" s="197">
        <v>0</v>
      </c>
      <c r="Q29" s="197">
        <v>0</v>
      </c>
      <c r="R29" s="197">
        <v>0</v>
      </c>
      <c r="S29" s="197">
        <v>0</v>
      </c>
      <c r="T29" s="197">
        <v>0</v>
      </c>
      <c r="U29" s="197">
        <v>0</v>
      </c>
      <c r="V29" s="197">
        <v>0</v>
      </c>
      <c r="W29" s="197">
        <v>0</v>
      </c>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row>
    <row r="30" spans="2:60" ht="12.75">
      <c r="B30" s="323" t="s">
        <v>601</v>
      </c>
      <c r="C30" s="330"/>
      <c r="D30" s="332" t="s">
        <v>166</v>
      </c>
      <c r="E30" s="213">
        <f t="shared" si="7"/>
        <v>-183144407.4438161</v>
      </c>
      <c r="F30" s="197">
        <v>0</v>
      </c>
      <c r="G30" s="197">
        <v>-2346197.8750324924</v>
      </c>
      <c r="H30" s="197">
        <v>-2741501.2541456283</v>
      </c>
      <c r="I30" s="197">
        <v>-3023431.637768361</v>
      </c>
      <c r="J30" s="197">
        <v>-2951084.0906065167</v>
      </c>
      <c r="K30" s="197">
        <v>-2803777.1732072313</v>
      </c>
      <c r="L30" s="197">
        <v>-17161065.109669734</v>
      </c>
      <c r="M30" s="197">
        <v>-16587400.728634039</v>
      </c>
      <c r="N30" s="197">
        <v>-16429119.722712748</v>
      </c>
      <c r="O30" s="197">
        <v>-15880847.98930387</v>
      </c>
      <c r="P30" s="197">
        <v>-14960631.273269769</v>
      </c>
      <c r="Q30" s="197">
        <v>-14203623.618373279</v>
      </c>
      <c r="R30" s="197">
        <v>-13188087.614032447</v>
      </c>
      <c r="S30" s="197">
        <v>-14182364.428366473</v>
      </c>
      <c r="T30" s="197">
        <v>-13814205.15647061</v>
      </c>
      <c r="U30" s="197">
        <v>-11427645.71286791</v>
      </c>
      <c r="V30" s="197">
        <v>-10595002.545808015</v>
      </c>
      <c r="W30" s="197">
        <v>-10848421.51354696</v>
      </c>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row>
    <row r="31" spans="2:60" ht="12.75">
      <c r="B31" s="323"/>
      <c r="C31" s="330"/>
      <c r="D31" s="330" t="s">
        <v>167</v>
      </c>
      <c r="E31" s="213">
        <f t="shared" si="7"/>
        <v>83087383.51629362</v>
      </c>
      <c r="F31" s="214">
        <f aca="true" t="shared" si="8" ref="F31:AK31">SUM(F26:F30)</f>
        <v>0</v>
      </c>
      <c r="G31" s="214">
        <f t="shared" si="8"/>
        <v>-2346197.8750324924</v>
      </c>
      <c r="H31" s="214">
        <f t="shared" si="8"/>
        <v>-2741501.2541456283</v>
      </c>
      <c r="I31" s="214">
        <f t="shared" si="8"/>
        <v>190949.97012205003</v>
      </c>
      <c r="J31" s="214">
        <f t="shared" si="8"/>
        <v>2404563.4096640856</v>
      </c>
      <c r="K31" s="214">
        <f t="shared" si="8"/>
        <v>7299255.897871891</v>
      </c>
      <c r="L31" s="214">
        <f t="shared" si="8"/>
        <v>839195.8070322387</v>
      </c>
      <c r="M31" s="214">
        <f t="shared" si="8"/>
        <v>3089597.2368590254</v>
      </c>
      <c r="N31" s="214">
        <f t="shared" si="8"/>
        <v>3057717.051517971</v>
      </c>
      <c r="O31" s="214">
        <f t="shared" si="8"/>
        <v>3891500.128737645</v>
      </c>
      <c r="P31" s="214">
        <f t="shared" si="8"/>
        <v>4410038.733741544</v>
      </c>
      <c r="Q31" s="214">
        <f t="shared" si="8"/>
        <v>4386585.772464935</v>
      </c>
      <c r="R31" s="214">
        <f t="shared" si="8"/>
        <v>4627781.409921464</v>
      </c>
      <c r="S31" s="214">
        <f t="shared" si="8"/>
        <v>7471544.325088767</v>
      </c>
      <c r="T31" s="214">
        <f t="shared" si="8"/>
        <v>7653338.477591271</v>
      </c>
      <c r="U31" s="214">
        <f t="shared" si="8"/>
        <v>10390014.981965946</v>
      </c>
      <c r="V31" s="214">
        <f t="shared" si="8"/>
        <v>13756899.864598596</v>
      </c>
      <c r="W31" s="214">
        <f t="shared" si="8"/>
        <v>14706099.578294301</v>
      </c>
      <c r="X31" s="214">
        <f t="shared" si="8"/>
        <v>0</v>
      </c>
      <c r="Y31" s="214">
        <f t="shared" si="8"/>
        <v>0</v>
      </c>
      <c r="Z31" s="214">
        <f t="shared" si="8"/>
        <v>0</v>
      </c>
      <c r="AA31" s="214">
        <f t="shared" si="8"/>
        <v>0</v>
      </c>
      <c r="AB31" s="214">
        <f t="shared" si="8"/>
        <v>0</v>
      </c>
      <c r="AC31" s="214">
        <f t="shared" si="8"/>
        <v>0</v>
      </c>
      <c r="AD31" s="214">
        <f t="shared" si="8"/>
        <v>0</v>
      </c>
      <c r="AE31" s="214">
        <f t="shared" si="8"/>
        <v>0</v>
      </c>
      <c r="AF31" s="214">
        <f t="shared" si="8"/>
        <v>0</v>
      </c>
      <c r="AG31" s="214">
        <f t="shared" si="8"/>
        <v>0</v>
      </c>
      <c r="AH31" s="214">
        <f t="shared" si="8"/>
        <v>0</v>
      </c>
      <c r="AI31" s="214">
        <f t="shared" si="8"/>
        <v>0</v>
      </c>
      <c r="AJ31" s="214">
        <f t="shared" si="8"/>
        <v>0</v>
      </c>
      <c r="AK31" s="214">
        <f t="shared" si="8"/>
        <v>0</v>
      </c>
      <c r="AL31" s="214">
        <f aca="true" t="shared" si="9" ref="AL31:BH31">SUM(AL26:AL30)</f>
        <v>0</v>
      </c>
      <c r="AM31" s="214">
        <f t="shared" si="9"/>
        <v>0</v>
      </c>
      <c r="AN31" s="214">
        <f t="shared" si="9"/>
        <v>0</v>
      </c>
      <c r="AO31" s="214">
        <f t="shared" si="9"/>
        <v>0</v>
      </c>
      <c r="AP31" s="214">
        <f t="shared" si="9"/>
        <v>0</v>
      </c>
      <c r="AQ31" s="214">
        <f t="shared" si="9"/>
        <v>0</v>
      </c>
      <c r="AR31" s="214">
        <f t="shared" si="9"/>
        <v>0</v>
      </c>
      <c r="AS31" s="214">
        <f t="shared" si="9"/>
        <v>0</v>
      </c>
      <c r="AT31" s="214">
        <f t="shared" si="9"/>
        <v>0</v>
      </c>
      <c r="AU31" s="214">
        <f t="shared" si="9"/>
        <v>0</v>
      </c>
      <c r="AV31" s="214">
        <f t="shared" si="9"/>
        <v>0</v>
      </c>
      <c r="AW31" s="214">
        <f t="shared" si="9"/>
        <v>0</v>
      </c>
      <c r="AX31" s="214">
        <f t="shared" si="9"/>
        <v>0</v>
      </c>
      <c r="AY31" s="214">
        <f t="shared" si="9"/>
        <v>0</v>
      </c>
      <c r="AZ31" s="214">
        <f t="shared" si="9"/>
        <v>0</v>
      </c>
      <c r="BA31" s="214">
        <f t="shared" si="9"/>
        <v>0</v>
      </c>
      <c r="BB31" s="214">
        <f t="shared" si="9"/>
        <v>0</v>
      </c>
      <c r="BC31" s="214">
        <f t="shared" si="9"/>
        <v>0</v>
      </c>
      <c r="BD31" s="214">
        <f t="shared" si="9"/>
        <v>0</v>
      </c>
      <c r="BE31" s="214">
        <f t="shared" si="9"/>
        <v>0</v>
      </c>
      <c r="BF31" s="214">
        <f t="shared" si="9"/>
        <v>0</v>
      </c>
      <c r="BG31" s="214">
        <f t="shared" si="9"/>
        <v>0</v>
      </c>
      <c r="BH31" s="214">
        <f t="shared" si="9"/>
        <v>0</v>
      </c>
    </row>
    <row r="32" spans="2:60" ht="36" customHeight="1">
      <c r="B32" s="323"/>
      <c r="C32" s="315"/>
      <c r="D32" s="333" t="s">
        <v>206</v>
      </c>
      <c r="E32" s="213">
        <f t="shared" si="7"/>
        <v>144543648.5171008</v>
      </c>
      <c r="F32" s="214">
        <f aca="true" t="shared" si="10" ref="F32:AK32">F16+F23-F31</f>
        <v>26364611.81732885</v>
      </c>
      <c r="G32" s="214">
        <f t="shared" si="10"/>
        <v>3413178.6866121576</v>
      </c>
      <c r="H32" s="214">
        <f t="shared" si="10"/>
        <v>2759762.7104635546</v>
      </c>
      <c r="I32" s="214">
        <f t="shared" si="10"/>
        <v>-172281.5572500787</v>
      </c>
      <c r="J32" s="214">
        <f t="shared" si="10"/>
        <v>-2385478.9712112625</v>
      </c>
      <c r="K32" s="214">
        <f t="shared" si="10"/>
        <v>152131914.18856147</v>
      </c>
      <c r="L32" s="214">
        <f t="shared" si="10"/>
        <v>-217416.5045745771</v>
      </c>
      <c r="M32" s="214">
        <f t="shared" si="10"/>
        <v>-2520791.8363986774</v>
      </c>
      <c r="N32" s="214">
        <f t="shared" si="10"/>
        <v>-2426227.8685673177</v>
      </c>
      <c r="O32" s="214">
        <f t="shared" si="10"/>
        <v>-3797685.488979579</v>
      </c>
      <c r="P32" s="214">
        <f t="shared" si="10"/>
        <v>-4246925.943701953</v>
      </c>
      <c r="Q32" s="214">
        <f t="shared" si="10"/>
        <v>-4310357.698406057</v>
      </c>
      <c r="R32" s="214">
        <f t="shared" si="10"/>
        <v>17941685.590270765</v>
      </c>
      <c r="S32" s="214">
        <f t="shared" si="10"/>
        <v>2940463.5363762137</v>
      </c>
      <c r="T32" s="214">
        <f t="shared" si="10"/>
        <v>-7351845.370771388</v>
      </c>
      <c r="U32" s="214">
        <f t="shared" si="10"/>
        <v>-8827885.568846896</v>
      </c>
      <c r="V32" s="214">
        <f t="shared" si="10"/>
        <v>-11794272.3437667</v>
      </c>
      <c r="W32" s="214">
        <f t="shared" si="10"/>
        <v>-12956798.86003768</v>
      </c>
      <c r="X32" s="214">
        <f t="shared" si="10"/>
        <v>0</v>
      </c>
      <c r="Y32" s="214">
        <f t="shared" si="10"/>
        <v>0</v>
      </c>
      <c r="Z32" s="214">
        <f t="shared" si="10"/>
        <v>0</v>
      </c>
      <c r="AA32" s="214">
        <f t="shared" si="10"/>
        <v>0</v>
      </c>
      <c r="AB32" s="214">
        <f t="shared" si="10"/>
        <v>0</v>
      </c>
      <c r="AC32" s="214">
        <f t="shared" si="10"/>
        <v>0</v>
      </c>
      <c r="AD32" s="214">
        <f t="shared" si="10"/>
        <v>0</v>
      </c>
      <c r="AE32" s="214">
        <f t="shared" si="10"/>
        <v>0</v>
      </c>
      <c r="AF32" s="214">
        <f t="shared" si="10"/>
        <v>0</v>
      </c>
      <c r="AG32" s="214">
        <f t="shared" si="10"/>
        <v>0</v>
      </c>
      <c r="AH32" s="214">
        <f t="shared" si="10"/>
        <v>0</v>
      </c>
      <c r="AI32" s="214">
        <f t="shared" si="10"/>
        <v>0</v>
      </c>
      <c r="AJ32" s="214">
        <f t="shared" si="10"/>
        <v>0</v>
      </c>
      <c r="AK32" s="214">
        <f t="shared" si="10"/>
        <v>0</v>
      </c>
      <c r="AL32" s="214">
        <f aca="true" t="shared" si="11" ref="AL32:BH32">AL16+AL23-AL31</f>
        <v>0</v>
      </c>
      <c r="AM32" s="214">
        <f t="shared" si="11"/>
        <v>0</v>
      </c>
      <c r="AN32" s="214">
        <f t="shared" si="11"/>
        <v>0</v>
      </c>
      <c r="AO32" s="214">
        <f t="shared" si="11"/>
        <v>0</v>
      </c>
      <c r="AP32" s="214">
        <f t="shared" si="11"/>
        <v>0</v>
      </c>
      <c r="AQ32" s="214">
        <f t="shared" si="11"/>
        <v>0</v>
      </c>
      <c r="AR32" s="214">
        <f t="shared" si="11"/>
        <v>0</v>
      </c>
      <c r="AS32" s="214">
        <f t="shared" si="11"/>
        <v>0</v>
      </c>
      <c r="AT32" s="214">
        <f t="shared" si="11"/>
        <v>0</v>
      </c>
      <c r="AU32" s="214">
        <f t="shared" si="11"/>
        <v>0</v>
      </c>
      <c r="AV32" s="214">
        <f t="shared" si="11"/>
        <v>0</v>
      </c>
      <c r="AW32" s="214">
        <f t="shared" si="11"/>
        <v>0</v>
      </c>
      <c r="AX32" s="214">
        <f t="shared" si="11"/>
        <v>0</v>
      </c>
      <c r="AY32" s="214">
        <f t="shared" si="11"/>
        <v>0</v>
      </c>
      <c r="AZ32" s="214">
        <f t="shared" si="11"/>
        <v>0</v>
      </c>
      <c r="BA32" s="214">
        <f t="shared" si="11"/>
        <v>0</v>
      </c>
      <c r="BB32" s="214">
        <f t="shared" si="11"/>
        <v>0</v>
      </c>
      <c r="BC32" s="214">
        <f t="shared" si="11"/>
        <v>0</v>
      </c>
      <c r="BD32" s="214">
        <f t="shared" si="11"/>
        <v>0</v>
      </c>
      <c r="BE32" s="214">
        <f t="shared" si="11"/>
        <v>0</v>
      </c>
      <c r="BF32" s="214">
        <f t="shared" si="11"/>
        <v>0</v>
      </c>
      <c r="BG32" s="214">
        <f t="shared" si="11"/>
        <v>0</v>
      </c>
      <c r="BH32" s="214">
        <f t="shared" si="11"/>
        <v>0</v>
      </c>
    </row>
    <row r="33" spans="2:60" ht="12.75">
      <c r="B33" s="323"/>
      <c r="C33" s="315" t="s">
        <v>405</v>
      </c>
      <c r="D33" s="334" t="s">
        <v>378</v>
      </c>
      <c r="E33" s="213"/>
      <c r="F33" s="213"/>
      <c r="G33" s="213">
        <f aca="true" t="shared" si="12" ref="G33:AL33">F24+F33-F31</f>
        <v>26364611.81732885</v>
      </c>
      <c r="H33" s="213">
        <f t="shared" si="12"/>
        <v>29777790.503941007</v>
      </c>
      <c r="I33" s="213">
        <f t="shared" si="12"/>
        <v>32537553.214404564</v>
      </c>
      <c r="J33" s="213">
        <f t="shared" si="12"/>
        <v>32365271.657154486</v>
      </c>
      <c r="K33" s="213">
        <f t="shared" si="12"/>
        <v>29979792.685943224</v>
      </c>
      <c r="L33" s="213">
        <f t="shared" si="12"/>
        <v>182111706.8745047</v>
      </c>
      <c r="M33" s="213">
        <f t="shared" si="12"/>
        <v>181894290.36993012</v>
      </c>
      <c r="N33" s="213">
        <f t="shared" si="12"/>
        <v>179373498.53353146</v>
      </c>
      <c r="O33" s="213">
        <f t="shared" si="12"/>
        <v>176947270.66496414</v>
      </c>
      <c r="P33" s="213">
        <f t="shared" si="12"/>
        <v>173149585.17598456</v>
      </c>
      <c r="Q33" s="213">
        <f t="shared" si="12"/>
        <v>168902659.2322826</v>
      </c>
      <c r="R33" s="213">
        <f t="shared" si="12"/>
        <v>164592301.53387657</v>
      </c>
      <c r="S33" s="213">
        <f t="shared" si="12"/>
        <v>182533987.12414733</v>
      </c>
      <c r="T33" s="213">
        <f t="shared" si="12"/>
        <v>185474450.66052353</v>
      </c>
      <c r="U33" s="213">
        <f t="shared" si="12"/>
        <v>178122605.28975216</v>
      </c>
      <c r="V33" s="213">
        <f t="shared" si="12"/>
        <v>169294719.72090524</v>
      </c>
      <c r="W33" s="213">
        <f t="shared" si="12"/>
        <v>157500447.37713853</v>
      </c>
      <c r="X33" s="213">
        <f t="shared" si="12"/>
        <v>144543648.51710084</v>
      </c>
      <c r="Y33" s="213">
        <f t="shared" si="12"/>
        <v>144543648.51710084</v>
      </c>
      <c r="Z33" s="213">
        <f t="shared" si="12"/>
        <v>144543648.51710084</v>
      </c>
      <c r="AA33" s="213">
        <f t="shared" si="12"/>
        <v>144543648.51710084</v>
      </c>
      <c r="AB33" s="213">
        <f t="shared" si="12"/>
        <v>144543648.51710084</v>
      </c>
      <c r="AC33" s="213">
        <f t="shared" si="12"/>
        <v>144543648.51710084</v>
      </c>
      <c r="AD33" s="213">
        <f t="shared" si="12"/>
        <v>144543648.51710084</v>
      </c>
      <c r="AE33" s="213">
        <f t="shared" si="12"/>
        <v>144543648.51710084</v>
      </c>
      <c r="AF33" s="213">
        <f t="shared" si="12"/>
        <v>144543648.51710084</v>
      </c>
      <c r="AG33" s="213">
        <f t="shared" si="12"/>
        <v>144543648.51710084</v>
      </c>
      <c r="AH33" s="213">
        <f t="shared" si="12"/>
        <v>144543648.51710084</v>
      </c>
      <c r="AI33" s="213">
        <f t="shared" si="12"/>
        <v>144543648.51710084</v>
      </c>
      <c r="AJ33" s="213">
        <f t="shared" si="12"/>
        <v>144543648.51710084</v>
      </c>
      <c r="AK33" s="213">
        <f t="shared" si="12"/>
        <v>144543648.51710084</v>
      </c>
      <c r="AL33" s="213">
        <f t="shared" si="12"/>
        <v>144543648.51710084</v>
      </c>
      <c r="AM33" s="213">
        <f aca="true" t="shared" si="13" ref="AM33:BG33">AL24+AL33-AL31</f>
        <v>144543648.51710084</v>
      </c>
      <c r="AN33" s="213">
        <f t="shared" si="13"/>
        <v>144543648.51710084</v>
      </c>
      <c r="AO33" s="213">
        <f t="shared" si="13"/>
        <v>144543648.51710084</v>
      </c>
      <c r="AP33" s="213">
        <f t="shared" si="13"/>
        <v>144543648.51710084</v>
      </c>
      <c r="AQ33" s="213">
        <f t="shared" si="13"/>
        <v>144543648.51710084</v>
      </c>
      <c r="AR33" s="213">
        <f t="shared" si="13"/>
        <v>144543648.51710084</v>
      </c>
      <c r="AS33" s="213">
        <f t="shared" si="13"/>
        <v>144543648.51710084</v>
      </c>
      <c r="AT33" s="213">
        <f t="shared" si="13"/>
        <v>144543648.51710084</v>
      </c>
      <c r="AU33" s="213">
        <f t="shared" si="13"/>
        <v>144543648.51710084</v>
      </c>
      <c r="AV33" s="213">
        <f t="shared" si="13"/>
        <v>144543648.51710084</v>
      </c>
      <c r="AW33" s="213">
        <f t="shared" si="13"/>
        <v>144543648.51710084</v>
      </c>
      <c r="AX33" s="213">
        <f t="shared" si="13"/>
        <v>144543648.51710084</v>
      </c>
      <c r="AY33" s="213">
        <f t="shared" si="13"/>
        <v>144543648.51710084</v>
      </c>
      <c r="AZ33" s="213">
        <f t="shared" si="13"/>
        <v>144543648.51710084</v>
      </c>
      <c r="BA33" s="213">
        <f t="shared" si="13"/>
        <v>144543648.51710084</v>
      </c>
      <c r="BB33" s="213">
        <f t="shared" si="13"/>
        <v>144543648.51710084</v>
      </c>
      <c r="BC33" s="213">
        <f t="shared" si="13"/>
        <v>144543648.51710084</v>
      </c>
      <c r="BD33" s="213">
        <f t="shared" si="13"/>
        <v>144543648.51710084</v>
      </c>
      <c r="BE33" s="213">
        <f t="shared" si="13"/>
        <v>144543648.51710084</v>
      </c>
      <c r="BF33" s="213">
        <f t="shared" si="13"/>
        <v>144543648.51710084</v>
      </c>
      <c r="BG33" s="213">
        <f t="shared" si="13"/>
        <v>144543648.51710084</v>
      </c>
      <c r="BH33" s="213">
        <f>BG24+BG33-BG31</f>
        <v>144543648.51710084</v>
      </c>
    </row>
    <row r="34" spans="2:60" ht="12.75">
      <c r="B34" s="323" t="s">
        <v>602</v>
      </c>
      <c r="C34" s="315" t="s">
        <v>405</v>
      </c>
      <c r="D34" s="334" t="s">
        <v>406</v>
      </c>
      <c r="E34" s="213"/>
      <c r="F34" s="325" t="s">
        <v>603</v>
      </c>
      <c r="G34" s="325">
        <v>0.08899041985857689</v>
      </c>
      <c r="H34" s="325">
        <v>0.0920653012782395</v>
      </c>
      <c r="I34" s="325">
        <v>0.09292129675042284</v>
      </c>
      <c r="J34" s="325">
        <v>0.09118057533603821</v>
      </c>
      <c r="K34" s="325">
        <v>0.09352223354505891</v>
      </c>
      <c r="L34" s="325">
        <v>0.09423372832091254</v>
      </c>
      <c r="M34" s="325">
        <v>0.09119253108439619</v>
      </c>
      <c r="N34" s="325">
        <v>0.09159167801837541</v>
      </c>
      <c r="O34" s="325">
        <v>0.0897490417886864</v>
      </c>
      <c r="P34" s="325">
        <v>0.08640292876280464</v>
      </c>
      <c r="Q34" s="325">
        <v>0.08409354644227247</v>
      </c>
      <c r="R34" s="325">
        <v>0.08012578651084759</v>
      </c>
      <c r="S34" s="325">
        <v>0.07769711631138909</v>
      </c>
      <c r="T34" s="325">
        <v>0.07448036701159957</v>
      </c>
      <c r="U34" s="325">
        <v>0.06415606651541253</v>
      </c>
      <c r="V34" s="325">
        <v>0.06258318371225431</v>
      </c>
      <c r="W34" s="325">
        <v>0.06887867110351859</v>
      </c>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row>
    <row r="35" ht="29.25" customHeight="1">
      <c r="D35" s="326"/>
    </row>
    <row r="36" spans="2:3" ht="15.75">
      <c r="B36" s="185" t="s">
        <v>223</v>
      </c>
      <c r="C36" s="163"/>
    </row>
    <row r="37" spans="2:3" ht="12.75">
      <c r="B37" s="186"/>
      <c r="C37" s="187"/>
    </row>
    <row r="38" spans="2:3" ht="12.75">
      <c r="B38" s="191" t="s">
        <v>132</v>
      </c>
      <c r="C38" s="327">
        <v>38533</v>
      </c>
    </row>
    <row r="39" spans="2:3" ht="12.75">
      <c r="B39" s="191" t="s">
        <v>168</v>
      </c>
      <c r="C39" s="328">
        <v>5347256.159544474</v>
      </c>
    </row>
    <row r="43" ht="12.75">
      <c r="C43" s="296"/>
    </row>
    <row r="44" ht="12.75">
      <c r="C44" s="296"/>
    </row>
    <row r="45" ht="12.75">
      <c r="C45" s="324"/>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2" sqref="A2"/>
    </sheetView>
  </sheetViews>
  <sheetFormatPr defaultColWidth="9.140625" defaultRowHeight="12.75"/>
  <cols>
    <col min="1" max="1" width="12.140625" style="236" customWidth="1"/>
    <col min="2" max="2" width="21.00390625" style="236" customWidth="1"/>
    <col min="3" max="5" width="42.28125" style="236" customWidth="1"/>
    <col min="6" max="6" width="9.421875" style="236" customWidth="1"/>
    <col min="7" max="7" width="25.140625" style="236" customWidth="1"/>
    <col min="8" max="16384" width="9.140625" style="236" customWidth="1"/>
  </cols>
  <sheetData>
    <row r="1" spans="2:5" ht="20.25">
      <c r="B1" s="426" t="s">
        <v>200</v>
      </c>
      <c r="C1" s="426"/>
      <c r="D1" s="219"/>
      <c r="E1" s="219"/>
    </row>
    <row r="2" spans="2:5" ht="20.25">
      <c r="B2" s="180" t="str">
        <f>Tradingname</f>
        <v>Darling Downs Pipeline</v>
      </c>
      <c r="C2" s="181"/>
      <c r="D2" s="235"/>
      <c r="E2" s="235"/>
    </row>
    <row r="3" spans="2:5" ht="15.75" customHeight="1">
      <c r="B3" s="182" t="s">
        <v>182</v>
      </c>
      <c r="C3" s="183">
        <f>Yearending</f>
        <v>44926</v>
      </c>
      <c r="E3" s="179"/>
    </row>
    <row r="4" ht="20.25">
      <c r="B4" s="184"/>
    </row>
    <row r="5" spans="2:5" ht="15.75">
      <c r="B5" s="237" t="s">
        <v>227</v>
      </c>
      <c r="C5" s="238"/>
      <c r="D5" s="238"/>
      <c r="E5" s="238"/>
    </row>
    <row r="6" spans="2:5" ht="15.75">
      <c r="B6" s="237"/>
      <c r="C6" s="238"/>
      <c r="D6" s="238"/>
      <c r="E6" s="238"/>
    </row>
    <row r="7" spans="2:5" ht="25.5">
      <c r="B7" s="230" t="s">
        <v>224</v>
      </c>
      <c r="C7" s="230" t="s">
        <v>174</v>
      </c>
      <c r="D7" s="230" t="s">
        <v>175</v>
      </c>
      <c r="E7" s="230" t="s">
        <v>211</v>
      </c>
    </row>
    <row r="8" spans="2:5" ht="12.75">
      <c r="B8" s="282" t="s">
        <v>604</v>
      </c>
      <c r="C8" s="282" t="s">
        <v>605</v>
      </c>
      <c r="D8" s="283" t="s">
        <v>606</v>
      </c>
      <c r="E8" s="337">
        <v>1342450.2888529347</v>
      </c>
    </row>
    <row r="9" spans="2:5" ht="12.75">
      <c r="B9" s="282" t="s">
        <v>604</v>
      </c>
      <c r="C9" s="282" t="s">
        <v>607</v>
      </c>
      <c r="D9" s="283" t="s">
        <v>606</v>
      </c>
      <c r="E9" s="337">
        <v>2284312.2433631145</v>
      </c>
    </row>
    <row r="10" spans="2:5" ht="12.75">
      <c r="B10" s="282" t="s">
        <v>604</v>
      </c>
      <c r="C10" s="282" t="s">
        <v>608</v>
      </c>
      <c r="D10" s="283" t="s">
        <v>606</v>
      </c>
      <c r="E10" s="337">
        <v>6702665.584851943</v>
      </c>
    </row>
    <row r="11" spans="2:5" ht="12.75">
      <c r="B11" s="282" t="s">
        <v>604</v>
      </c>
      <c r="C11" s="282" t="s">
        <v>609</v>
      </c>
      <c r="D11" s="283" t="s">
        <v>610</v>
      </c>
      <c r="E11" s="337">
        <v>10554309.621917585</v>
      </c>
    </row>
    <row r="12" spans="2:5" ht="12.75">
      <c r="B12" s="282" t="s">
        <v>604</v>
      </c>
      <c r="C12" s="282" t="s">
        <v>611</v>
      </c>
      <c r="D12" s="283" t="s">
        <v>610</v>
      </c>
      <c r="E12" s="337">
        <v>6058988.665044754</v>
      </c>
    </row>
    <row r="13" spans="2:5" ht="12.75">
      <c r="B13" s="282" t="s">
        <v>604</v>
      </c>
      <c r="C13" s="282" t="s">
        <v>612</v>
      </c>
      <c r="D13" s="283" t="s">
        <v>610</v>
      </c>
      <c r="E13" s="337">
        <v>3162201.5000565895</v>
      </c>
    </row>
    <row r="14" spans="2:5" ht="12.75">
      <c r="B14" s="282" t="s">
        <v>604</v>
      </c>
      <c r="C14" s="282" t="s">
        <v>608</v>
      </c>
      <c r="D14" s="283" t="s">
        <v>610</v>
      </c>
      <c r="E14" s="337">
        <v>2716040.396484021</v>
      </c>
    </row>
    <row r="15" spans="2:5" ht="12.75">
      <c r="B15" s="282"/>
      <c r="C15" s="282"/>
      <c r="D15" s="283"/>
      <c r="E15" s="337"/>
    </row>
    <row r="16" spans="2:5" ht="12.75">
      <c r="B16" s="282"/>
      <c r="C16" s="282"/>
      <c r="D16" s="283"/>
      <c r="E16" s="337"/>
    </row>
    <row r="17" spans="2:5" ht="12.75">
      <c r="B17" s="282"/>
      <c r="C17" s="282"/>
      <c r="D17" s="283"/>
      <c r="E17" s="337"/>
    </row>
    <row r="18" spans="2:5" ht="12.75">
      <c r="B18" s="282"/>
      <c r="C18" s="282"/>
      <c r="D18" s="283"/>
      <c r="E18" s="337"/>
    </row>
    <row r="19" spans="2:5" ht="12.75">
      <c r="B19" s="282"/>
      <c r="C19" s="282"/>
      <c r="D19" s="283"/>
      <c r="E19" s="337"/>
    </row>
    <row r="20" spans="2:5" ht="12.75">
      <c r="B20" s="282"/>
      <c r="C20" s="282"/>
      <c r="D20" s="283"/>
      <c r="E20" s="337"/>
    </row>
    <row r="21" spans="2:5" ht="12.75">
      <c r="B21" s="282"/>
      <c r="C21" s="282"/>
      <c r="D21" s="283"/>
      <c r="E21" s="337"/>
    </row>
    <row r="22" spans="2:5" ht="12.75">
      <c r="B22" s="282"/>
      <c r="C22" s="282"/>
      <c r="D22" s="283"/>
      <c r="E22" s="337"/>
    </row>
    <row r="23" spans="2:5" ht="12.75">
      <c r="B23" s="282"/>
      <c r="C23" s="282"/>
      <c r="D23" s="283"/>
      <c r="E23" s="337"/>
    </row>
    <row r="24" spans="2:5" ht="12.75">
      <c r="B24" s="282"/>
      <c r="C24" s="282"/>
      <c r="D24" s="283"/>
      <c r="E24" s="337"/>
    </row>
    <row r="25" spans="2:5" ht="12.75">
      <c r="B25" s="282"/>
      <c r="C25" s="282"/>
      <c r="D25" s="283"/>
      <c r="E25" s="337"/>
    </row>
    <row r="26" spans="2:5" ht="12.75">
      <c r="B26" s="282"/>
      <c r="C26" s="282"/>
      <c r="D26" s="283"/>
      <c r="E26" s="337"/>
    </row>
    <row r="27" spans="2:5" ht="12.75">
      <c r="B27" s="282"/>
      <c r="C27" s="282"/>
      <c r="D27" s="283"/>
      <c r="E27" s="337"/>
    </row>
    <row r="28" spans="2:5" ht="12.75">
      <c r="B28" s="282"/>
      <c r="C28" s="282"/>
      <c r="D28" s="283"/>
      <c r="E28" s="337"/>
    </row>
    <row r="29" spans="2:5" ht="12.75">
      <c r="B29" s="282"/>
      <c r="C29" s="282"/>
      <c r="D29" s="283"/>
      <c r="E29" s="337"/>
    </row>
    <row r="30" spans="2:5" ht="12.75">
      <c r="B30" s="282"/>
      <c r="C30" s="282"/>
      <c r="D30" s="283"/>
      <c r="E30" s="337"/>
    </row>
    <row r="31" spans="2:5" ht="12.75">
      <c r="B31" s="282"/>
      <c r="C31" s="282"/>
      <c r="D31" s="283"/>
      <c r="E31" s="337"/>
    </row>
    <row r="32" spans="2:5" ht="12.75">
      <c r="B32" s="282"/>
      <c r="C32" s="282"/>
      <c r="D32" s="283"/>
      <c r="E32" s="337"/>
    </row>
    <row r="33" spans="2:5" ht="12.75">
      <c r="B33" s="282"/>
      <c r="C33" s="282"/>
      <c r="D33" s="283"/>
      <c r="E33" s="337"/>
    </row>
    <row r="34" spans="2:5" ht="12.75">
      <c r="B34" s="282"/>
      <c r="C34" s="282"/>
      <c r="D34" s="283"/>
      <c r="E34" s="337"/>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8" zoomScaleNormal="88"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2" sqref="A2"/>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30" t="s">
        <v>201</v>
      </c>
      <c r="C1" s="430"/>
      <c r="D1" s="430"/>
      <c r="E1" s="430"/>
      <c r="F1" s="443"/>
    </row>
    <row r="2" spans="2:5" ht="15">
      <c r="B2" s="180" t="str">
        <f>Tradingname</f>
        <v>Darling Downs Pipeline</v>
      </c>
      <c r="C2" s="181"/>
      <c r="D2" s="181"/>
      <c r="E2" s="181"/>
    </row>
    <row r="3" spans="2:5" ht="15">
      <c r="B3" s="182" t="s">
        <v>182</v>
      </c>
      <c r="C3" s="183">
        <f>Yearending</f>
        <v>44926</v>
      </c>
      <c r="D3" s="183"/>
      <c r="E3" s="183"/>
    </row>
    <row r="4" ht="12.75"/>
    <row r="5" spans="2:6" ht="15.75">
      <c r="B5" s="431" t="s">
        <v>204</v>
      </c>
      <c r="C5" s="431"/>
      <c r="D5" s="431"/>
      <c r="E5" s="431"/>
      <c r="F5" s="431"/>
    </row>
    <row r="6" ht="12.75"/>
    <row r="7" spans="2:68" s="340" customFormat="1" ht="12.75" customHeight="1">
      <c r="B7" s="338"/>
      <c r="C7" s="224"/>
      <c r="D7" s="224"/>
      <c r="E7" s="339"/>
      <c r="F7" s="448" t="s">
        <v>97</v>
      </c>
      <c r="G7" s="449"/>
      <c r="H7" s="449"/>
      <c r="I7" s="449"/>
      <c r="J7" s="449"/>
      <c r="K7" s="449"/>
      <c r="L7" s="445" t="s">
        <v>98</v>
      </c>
      <c r="M7" s="446"/>
      <c r="N7" s="446"/>
      <c r="O7" s="446"/>
      <c r="P7" s="446"/>
      <c r="Q7" s="446"/>
      <c r="R7" s="447"/>
      <c r="S7" s="444" t="s">
        <v>99</v>
      </c>
      <c r="T7" s="444"/>
      <c r="U7" s="444"/>
      <c r="V7" s="444"/>
      <c r="W7" s="444"/>
      <c r="X7" s="444"/>
      <c r="Y7" s="444"/>
      <c r="Z7" s="444"/>
      <c r="AA7" s="444"/>
      <c r="AB7" s="444"/>
      <c r="AC7" s="444"/>
      <c r="AD7" s="444"/>
      <c r="AE7" s="444"/>
      <c r="AF7" s="444"/>
      <c r="AG7" s="444"/>
      <c r="AH7" s="444"/>
      <c r="AI7" s="444"/>
      <c r="AJ7" s="444"/>
      <c r="AK7" s="444"/>
      <c r="AL7" s="452" t="s">
        <v>100</v>
      </c>
      <c r="AM7" s="452"/>
      <c r="AN7" s="452"/>
      <c r="AO7" s="452"/>
      <c r="AP7" s="452"/>
      <c r="AQ7" s="452"/>
      <c r="AR7" s="452"/>
      <c r="AS7" s="452"/>
      <c r="AT7" s="452"/>
      <c r="AU7" s="452"/>
      <c r="AV7" s="452"/>
      <c r="AW7" s="452"/>
      <c r="AX7" s="452"/>
      <c r="AY7" s="452"/>
      <c r="AZ7" s="452"/>
      <c r="BA7" s="452"/>
      <c r="BB7" s="452"/>
      <c r="BC7" s="452"/>
      <c r="BD7" s="452"/>
      <c r="BE7" s="452"/>
      <c r="BF7" s="452"/>
      <c r="BG7" s="452"/>
      <c r="BH7" s="452"/>
      <c r="BI7" s="452"/>
      <c r="BJ7" s="452"/>
      <c r="BM7" s="163"/>
      <c r="BN7" s="163"/>
      <c r="BO7" s="163"/>
      <c r="BP7" s="163"/>
    </row>
    <row r="8" spans="2:68" s="190" customFormat="1" ht="26.25" customHeight="1">
      <c r="B8" s="338"/>
      <c r="C8" s="224"/>
      <c r="D8" s="230"/>
      <c r="E8" s="359"/>
      <c r="F8" s="230"/>
      <c r="G8" s="230"/>
      <c r="H8" s="230"/>
      <c r="I8" s="230"/>
      <c r="J8" s="230"/>
      <c r="K8" s="230"/>
      <c r="L8" s="230"/>
      <c r="M8" s="230"/>
      <c r="N8" s="230"/>
      <c r="O8" s="230"/>
      <c r="P8" s="230"/>
      <c r="Q8" s="230"/>
      <c r="R8" s="230"/>
      <c r="S8" s="230"/>
      <c r="T8" s="438" t="s">
        <v>101</v>
      </c>
      <c r="U8" s="439"/>
      <c r="V8" s="439"/>
      <c r="W8" s="439"/>
      <c r="X8" s="439"/>
      <c r="Y8" s="440"/>
      <c r="Z8" s="438" t="s">
        <v>102</v>
      </c>
      <c r="AA8" s="439"/>
      <c r="AB8" s="439"/>
      <c r="AC8" s="439"/>
      <c r="AD8" s="439"/>
      <c r="AE8" s="440"/>
      <c r="AF8" s="438" t="s">
        <v>103</v>
      </c>
      <c r="AG8" s="439"/>
      <c r="AH8" s="439"/>
      <c r="AI8" s="439"/>
      <c r="AJ8" s="440"/>
      <c r="AK8" s="230"/>
      <c r="AL8" s="230"/>
      <c r="AM8" s="438" t="s">
        <v>104</v>
      </c>
      <c r="AN8" s="439"/>
      <c r="AO8" s="439"/>
      <c r="AP8" s="439"/>
      <c r="AQ8" s="439"/>
      <c r="AR8" s="440"/>
      <c r="AS8" s="438" t="s">
        <v>105</v>
      </c>
      <c r="AT8" s="439"/>
      <c r="AU8" s="439"/>
      <c r="AV8" s="439"/>
      <c r="AW8" s="439"/>
      <c r="AX8" s="440"/>
      <c r="AY8" s="438" t="s">
        <v>106</v>
      </c>
      <c r="AZ8" s="439"/>
      <c r="BA8" s="439"/>
      <c r="BB8" s="439"/>
      <c r="BC8" s="439"/>
      <c r="BD8" s="440"/>
      <c r="BE8" s="438" t="s">
        <v>107</v>
      </c>
      <c r="BF8" s="439"/>
      <c r="BG8" s="439"/>
      <c r="BH8" s="439"/>
      <c r="BI8" s="439"/>
      <c r="BJ8" s="440"/>
      <c r="BM8" s="163"/>
      <c r="BN8" s="163"/>
      <c r="BO8" s="163"/>
      <c r="BP8" s="163"/>
    </row>
    <row r="9" spans="2:62" s="190" customFormat="1" ht="32.25" customHeight="1">
      <c r="B9" s="338"/>
      <c r="C9" s="224"/>
      <c r="D9" s="230" t="s">
        <v>20</v>
      </c>
      <c r="E9" s="355"/>
      <c r="F9" s="450" t="s">
        <v>108</v>
      </c>
      <c r="G9" s="451"/>
      <c r="H9" s="451"/>
      <c r="I9" s="442" t="s">
        <v>109</v>
      </c>
      <c r="J9" s="442"/>
      <c r="K9" s="442"/>
      <c r="L9" s="356" t="s">
        <v>110</v>
      </c>
      <c r="M9" s="437" t="s">
        <v>88</v>
      </c>
      <c r="N9" s="437"/>
      <c r="O9" s="437"/>
      <c r="P9" s="441" t="s">
        <v>89</v>
      </c>
      <c r="Q9" s="441"/>
      <c r="R9" s="441"/>
      <c r="S9" s="356" t="s">
        <v>111</v>
      </c>
      <c r="T9" s="437" t="s">
        <v>88</v>
      </c>
      <c r="U9" s="437"/>
      <c r="V9" s="437"/>
      <c r="W9" s="441" t="s">
        <v>89</v>
      </c>
      <c r="X9" s="441"/>
      <c r="Y9" s="441"/>
      <c r="Z9" s="437" t="s">
        <v>88</v>
      </c>
      <c r="AA9" s="437"/>
      <c r="AB9" s="437"/>
      <c r="AC9" s="441" t="s">
        <v>89</v>
      </c>
      <c r="AD9" s="441"/>
      <c r="AE9" s="441"/>
      <c r="AF9" s="437" t="s">
        <v>88</v>
      </c>
      <c r="AG9" s="437"/>
      <c r="AH9" s="437"/>
      <c r="AI9" s="441" t="s">
        <v>89</v>
      </c>
      <c r="AJ9" s="441"/>
      <c r="AK9" s="441"/>
      <c r="AL9" s="356" t="s">
        <v>112</v>
      </c>
      <c r="AM9" s="437" t="s">
        <v>88</v>
      </c>
      <c r="AN9" s="437"/>
      <c r="AO9" s="437"/>
      <c r="AP9" s="441" t="s">
        <v>89</v>
      </c>
      <c r="AQ9" s="441"/>
      <c r="AR9" s="441"/>
      <c r="AS9" s="437" t="s">
        <v>88</v>
      </c>
      <c r="AT9" s="437"/>
      <c r="AU9" s="437"/>
      <c r="AV9" s="441" t="s">
        <v>89</v>
      </c>
      <c r="AW9" s="441"/>
      <c r="AX9" s="441"/>
      <c r="AY9" s="437" t="s">
        <v>88</v>
      </c>
      <c r="AZ9" s="437"/>
      <c r="BA9" s="437"/>
      <c r="BB9" s="441" t="s">
        <v>89</v>
      </c>
      <c r="BC9" s="441"/>
      <c r="BD9" s="441"/>
      <c r="BE9" s="357" t="s">
        <v>88</v>
      </c>
      <c r="BF9" s="357"/>
      <c r="BG9" s="357"/>
      <c r="BH9" s="358" t="s">
        <v>89</v>
      </c>
      <c r="BI9" s="358"/>
      <c r="BJ9" s="358"/>
    </row>
    <row r="10" spans="2:62" s="190" customFormat="1" ht="37.5" customHeight="1">
      <c r="B10" s="355" t="s">
        <v>361</v>
      </c>
      <c r="C10" s="230" t="s">
        <v>31</v>
      </c>
      <c r="D10" s="230" t="s">
        <v>177</v>
      </c>
      <c r="E10" s="347" t="s">
        <v>362</v>
      </c>
      <c r="F10" s="230" t="s">
        <v>412</v>
      </c>
      <c r="G10" s="230" t="s">
        <v>553</v>
      </c>
      <c r="H10" s="230" t="s">
        <v>410</v>
      </c>
      <c r="I10" s="230" t="s">
        <v>412</v>
      </c>
      <c r="J10" s="230" t="s">
        <v>178</v>
      </c>
      <c r="K10" s="230" t="s">
        <v>410</v>
      </c>
      <c r="L10" s="230" t="s">
        <v>177</v>
      </c>
      <c r="M10" s="230" t="s">
        <v>412</v>
      </c>
      <c r="N10" s="230" t="s">
        <v>553</v>
      </c>
      <c r="O10" s="230" t="s">
        <v>410</v>
      </c>
      <c r="P10" s="230" t="s">
        <v>412</v>
      </c>
      <c r="Q10" s="230" t="s">
        <v>178</v>
      </c>
      <c r="R10" s="230" t="s">
        <v>410</v>
      </c>
      <c r="S10" s="230" t="s">
        <v>177</v>
      </c>
      <c r="T10" s="230" t="s">
        <v>412</v>
      </c>
      <c r="U10" s="230" t="s">
        <v>553</v>
      </c>
      <c r="V10" s="230" t="s">
        <v>410</v>
      </c>
      <c r="W10" s="230" t="s">
        <v>412</v>
      </c>
      <c r="X10" s="230" t="s">
        <v>178</v>
      </c>
      <c r="Y10" s="230" t="s">
        <v>410</v>
      </c>
      <c r="Z10" s="230" t="s">
        <v>412</v>
      </c>
      <c r="AA10" s="230" t="s">
        <v>553</v>
      </c>
      <c r="AB10" s="230" t="s">
        <v>410</v>
      </c>
      <c r="AC10" s="230" t="s">
        <v>412</v>
      </c>
      <c r="AD10" s="230" t="s">
        <v>178</v>
      </c>
      <c r="AE10" s="230" t="s">
        <v>410</v>
      </c>
      <c r="AF10" s="230" t="s">
        <v>412</v>
      </c>
      <c r="AG10" s="230" t="s">
        <v>553</v>
      </c>
      <c r="AH10" s="230" t="s">
        <v>410</v>
      </c>
      <c r="AI10" s="230" t="s">
        <v>412</v>
      </c>
      <c r="AJ10" s="230" t="s">
        <v>178</v>
      </c>
      <c r="AK10" s="230" t="s">
        <v>410</v>
      </c>
      <c r="AL10" s="230" t="s">
        <v>177</v>
      </c>
      <c r="AM10" s="230" t="s">
        <v>412</v>
      </c>
      <c r="AN10" s="230" t="s">
        <v>553</v>
      </c>
      <c r="AO10" s="230" t="s">
        <v>410</v>
      </c>
      <c r="AP10" s="230" t="s">
        <v>412</v>
      </c>
      <c r="AQ10" s="230" t="s">
        <v>178</v>
      </c>
      <c r="AR10" s="230" t="s">
        <v>410</v>
      </c>
      <c r="AS10" s="230" t="s">
        <v>412</v>
      </c>
      <c r="AT10" s="230" t="s">
        <v>553</v>
      </c>
      <c r="AU10" s="230" t="s">
        <v>410</v>
      </c>
      <c r="AV10" s="230" t="s">
        <v>412</v>
      </c>
      <c r="AW10" s="230" t="s">
        <v>178</v>
      </c>
      <c r="AX10" s="230" t="s">
        <v>410</v>
      </c>
      <c r="AY10" s="230" t="s">
        <v>412</v>
      </c>
      <c r="AZ10" s="230" t="s">
        <v>553</v>
      </c>
      <c r="BA10" s="230" t="s">
        <v>410</v>
      </c>
      <c r="BB10" s="230" t="s">
        <v>412</v>
      </c>
      <c r="BC10" s="230" t="s">
        <v>178</v>
      </c>
      <c r="BD10" s="230" t="s">
        <v>410</v>
      </c>
      <c r="BE10" s="230" t="s">
        <v>412</v>
      </c>
      <c r="BF10" s="230" t="s">
        <v>553</v>
      </c>
      <c r="BG10" s="230" t="s">
        <v>410</v>
      </c>
      <c r="BH10" s="230" t="s">
        <v>412</v>
      </c>
      <c r="BI10" s="230" t="s">
        <v>178</v>
      </c>
      <c r="BJ10" s="230" t="s">
        <v>410</v>
      </c>
    </row>
    <row r="11" spans="2:62" s="190" customFormat="1" ht="12.75">
      <c r="B11" s="338"/>
      <c r="C11" s="347" t="s">
        <v>32</v>
      </c>
      <c r="D11" s="230"/>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341"/>
    </row>
    <row r="12" spans="2:62" s="190" customFormat="1" ht="25.5">
      <c r="B12" s="197" t="s">
        <v>571</v>
      </c>
      <c r="C12" s="348" t="s">
        <v>176</v>
      </c>
      <c r="D12" s="276">
        <f>L12+S12+AL12</f>
        <v>8098.546999999999</v>
      </c>
      <c r="E12" s="342" t="s">
        <v>397</v>
      </c>
      <c r="F12" s="108"/>
      <c r="G12" s="108"/>
      <c r="H12" s="108"/>
      <c r="I12" s="108"/>
      <c r="J12" s="108"/>
      <c r="K12" s="108"/>
      <c r="L12" s="276">
        <f>M12+P12</f>
        <v>8098.546999999999</v>
      </c>
      <c r="M12" s="197">
        <v>8098.546999999999</v>
      </c>
      <c r="N12" s="197">
        <v>69350</v>
      </c>
      <c r="O12" s="351">
        <f>_xlfn.IFERROR(M12/N12,0)</f>
        <v>0.11677789473684208</v>
      </c>
      <c r="P12" s="197">
        <v>0</v>
      </c>
      <c r="Q12" s="197">
        <v>0</v>
      </c>
      <c r="R12" s="351">
        <f>_xlfn.IFERROR(P12/Q12,0)</f>
        <v>0</v>
      </c>
      <c r="S12" s="276">
        <f>T12+W12+Z12+AC12+AF12+AI12</f>
        <v>0</v>
      </c>
      <c r="T12" s="197">
        <v>0</v>
      </c>
      <c r="U12" s="197">
        <v>0</v>
      </c>
      <c r="V12" s="351">
        <f>_xlfn.IFERROR(T12/U12,0)</f>
        <v>0</v>
      </c>
      <c r="W12" s="197">
        <v>0</v>
      </c>
      <c r="X12" s="197">
        <v>0</v>
      </c>
      <c r="Y12" s="351">
        <f>_xlfn.IFERROR(W12/X12,0)</f>
        <v>0</v>
      </c>
      <c r="Z12" s="197">
        <v>0</v>
      </c>
      <c r="AA12" s="197">
        <v>0</v>
      </c>
      <c r="AB12" s="351">
        <f>_xlfn.IFERROR(Z12/AA12,0)</f>
        <v>0</v>
      </c>
      <c r="AC12" s="197">
        <v>0</v>
      </c>
      <c r="AD12" s="197">
        <v>0</v>
      </c>
      <c r="AE12" s="351">
        <f>_xlfn.IFERROR(AC12/AD12,0)</f>
        <v>0</v>
      </c>
      <c r="AF12" s="197">
        <v>0</v>
      </c>
      <c r="AG12" s="197">
        <v>0</v>
      </c>
      <c r="AH12" s="351">
        <f>_xlfn.IFERROR(AF12/AG12,0)</f>
        <v>0</v>
      </c>
      <c r="AI12" s="197">
        <v>0</v>
      </c>
      <c r="AJ12" s="197">
        <v>0</v>
      </c>
      <c r="AK12" s="351">
        <f>_xlfn.IFERROR(AI12/AJ12,0)</f>
        <v>0</v>
      </c>
      <c r="AL12" s="276">
        <f>AM12+AP12+AS12+AV12+AY12+BB12+BE12+BH12</f>
        <v>0</v>
      </c>
      <c r="AM12" s="197">
        <v>0</v>
      </c>
      <c r="AN12" s="197">
        <v>0</v>
      </c>
      <c r="AO12" s="351">
        <f>_xlfn.IFERROR(AM12/AN12,0)</f>
        <v>0</v>
      </c>
      <c r="AP12" s="197">
        <v>0</v>
      </c>
      <c r="AQ12" s="197">
        <v>0</v>
      </c>
      <c r="AR12" s="351">
        <f>_xlfn.IFERROR(AP12/AQ12,0)</f>
        <v>0</v>
      </c>
      <c r="AS12" s="197">
        <v>0</v>
      </c>
      <c r="AT12" s="197">
        <v>0</v>
      </c>
      <c r="AU12" s="351">
        <f>_xlfn.IFERROR(AS12/AT12,0)</f>
        <v>0</v>
      </c>
      <c r="AV12" s="197">
        <v>0</v>
      </c>
      <c r="AW12" s="197">
        <v>0</v>
      </c>
      <c r="AX12" s="351">
        <f>_xlfn.IFERROR(AV12/AW12,0)</f>
        <v>0</v>
      </c>
      <c r="AY12" s="197"/>
      <c r="AZ12" s="197">
        <v>0</v>
      </c>
      <c r="BA12" s="351">
        <f>_xlfn.IFERROR(AY12/AZ12,0)</f>
        <v>0</v>
      </c>
      <c r="BB12" s="197">
        <v>0</v>
      </c>
      <c r="BC12" s="197">
        <v>0</v>
      </c>
      <c r="BD12" s="351">
        <f>_xlfn.IFERROR(BB12/BC12,0)</f>
        <v>0</v>
      </c>
      <c r="BE12" s="197">
        <v>0</v>
      </c>
      <c r="BF12" s="197">
        <v>0</v>
      </c>
      <c r="BG12" s="351">
        <f>_xlfn.IFERROR(BE12/BF12,0)</f>
        <v>0</v>
      </c>
      <c r="BH12" s="197">
        <v>0</v>
      </c>
      <c r="BI12" s="197">
        <v>0</v>
      </c>
      <c r="BJ12" s="351">
        <f>_xlfn.IFERROR(BH12/BI12,0)</f>
        <v>0</v>
      </c>
    </row>
    <row r="13" spans="2:62" s="190" customFormat="1" ht="25.5">
      <c r="B13" s="197" t="s">
        <v>571</v>
      </c>
      <c r="C13" s="348" t="s">
        <v>156</v>
      </c>
      <c r="D13" s="276">
        <f>L13+S13+AL13</f>
        <v>0</v>
      </c>
      <c r="E13" s="342" t="s">
        <v>398</v>
      </c>
      <c r="F13" s="108"/>
      <c r="G13" s="108"/>
      <c r="H13" s="108"/>
      <c r="I13" s="108"/>
      <c r="J13" s="108"/>
      <c r="K13" s="108"/>
      <c r="L13" s="276">
        <f>M13+P13</f>
        <v>0</v>
      </c>
      <c r="M13" s="197">
        <v>0</v>
      </c>
      <c r="N13" s="197">
        <v>0</v>
      </c>
      <c r="O13" s="351">
        <f>_xlfn.IFERROR(M13/N13,0)</f>
        <v>0</v>
      </c>
      <c r="P13" s="197">
        <v>0</v>
      </c>
      <c r="Q13" s="197">
        <v>0</v>
      </c>
      <c r="R13" s="351">
        <f>_xlfn.IFERROR(P13/Q13,0)</f>
        <v>0</v>
      </c>
      <c r="S13" s="276">
        <f>T13+W13+Z13+AC13+AF13+AI13</f>
        <v>0</v>
      </c>
      <c r="T13" s="197">
        <v>0</v>
      </c>
      <c r="U13" s="197">
        <v>0</v>
      </c>
      <c r="V13" s="351">
        <f>_xlfn.IFERROR(T13/U13,0)</f>
        <v>0</v>
      </c>
      <c r="W13" s="197">
        <v>0</v>
      </c>
      <c r="X13" s="197">
        <v>0</v>
      </c>
      <c r="Y13" s="351">
        <f>_xlfn.IFERROR(W13/X13,0)</f>
        <v>0</v>
      </c>
      <c r="Z13" s="197">
        <v>0</v>
      </c>
      <c r="AA13" s="197">
        <v>0</v>
      </c>
      <c r="AB13" s="351">
        <f>_xlfn.IFERROR(Z13/AA13,0)</f>
        <v>0</v>
      </c>
      <c r="AC13" s="197">
        <v>0</v>
      </c>
      <c r="AD13" s="197">
        <v>0</v>
      </c>
      <c r="AE13" s="351">
        <f>_xlfn.IFERROR(AC13/AD13,0)</f>
        <v>0</v>
      </c>
      <c r="AF13" s="197">
        <v>0</v>
      </c>
      <c r="AG13" s="197">
        <v>0</v>
      </c>
      <c r="AH13" s="351">
        <f>_xlfn.IFERROR(AF13/AG13,0)</f>
        <v>0</v>
      </c>
      <c r="AI13" s="197">
        <v>0</v>
      </c>
      <c r="AJ13" s="197">
        <v>0</v>
      </c>
      <c r="AK13" s="351">
        <f>_xlfn.IFERROR(AI13/AJ13,0)</f>
        <v>0</v>
      </c>
      <c r="AL13" s="276">
        <f>AM13+AP13+AS13+AV13+AY13+BB13+BE13+BH13</f>
        <v>0</v>
      </c>
      <c r="AM13" s="197">
        <v>0</v>
      </c>
      <c r="AN13" s="197">
        <v>0</v>
      </c>
      <c r="AO13" s="351">
        <f>_xlfn.IFERROR(AM13/AN13,0)</f>
        <v>0</v>
      </c>
      <c r="AP13" s="197">
        <v>0</v>
      </c>
      <c r="AQ13" s="197">
        <v>0</v>
      </c>
      <c r="AR13" s="351">
        <f>_xlfn.IFERROR(AP13/AQ13,0)</f>
        <v>0</v>
      </c>
      <c r="AS13" s="197">
        <v>0</v>
      </c>
      <c r="AT13" s="197">
        <v>0</v>
      </c>
      <c r="AU13" s="351">
        <f>_xlfn.IFERROR(AS13/AT13,0)</f>
        <v>0</v>
      </c>
      <c r="AV13" s="197">
        <v>0</v>
      </c>
      <c r="AW13" s="197">
        <v>0</v>
      </c>
      <c r="AX13" s="351">
        <f>_xlfn.IFERROR(AV13/AW13,0)</f>
        <v>0</v>
      </c>
      <c r="AY13" s="197"/>
      <c r="AZ13" s="197">
        <v>0</v>
      </c>
      <c r="BA13" s="351">
        <f>_xlfn.IFERROR(AY13/AZ13,0)</f>
        <v>0</v>
      </c>
      <c r="BB13" s="197">
        <v>0</v>
      </c>
      <c r="BC13" s="197">
        <v>0</v>
      </c>
      <c r="BD13" s="351">
        <f>_xlfn.IFERROR(BB13/BC13,0)</f>
        <v>0</v>
      </c>
      <c r="BE13" s="197">
        <v>0</v>
      </c>
      <c r="BF13" s="197">
        <v>0</v>
      </c>
      <c r="BG13" s="351">
        <f>_xlfn.IFERROR(BE13/BF13,0)</f>
        <v>0</v>
      </c>
      <c r="BH13" s="197">
        <v>0</v>
      </c>
      <c r="BI13" s="197">
        <v>0</v>
      </c>
      <c r="BJ13" s="351">
        <f>_xlfn.IFERROR(BH13/BI13,0)</f>
        <v>0</v>
      </c>
    </row>
    <row r="14" spans="2:62" s="190" customFormat="1" ht="12.75">
      <c r="B14" s="197" t="s">
        <v>571</v>
      </c>
      <c r="C14" s="348" t="s">
        <v>77</v>
      </c>
      <c r="D14" s="276">
        <f>L14+S14+AL14</f>
        <v>0</v>
      </c>
      <c r="E14" s="342" t="s">
        <v>398</v>
      </c>
      <c r="F14" s="108"/>
      <c r="G14" s="108"/>
      <c r="H14" s="108"/>
      <c r="I14" s="108"/>
      <c r="J14" s="108"/>
      <c r="K14" s="108"/>
      <c r="L14" s="276">
        <f>M14+P14</f>
        <v>0</v>
      </c>
      <c r="M14" s="197">
        <v>0</v>
      </c>
      <c r="N14" s="197">
        <v>0</v>
      </c>
      <c r="O14" s="351">
        <f>_xlfn.IFERROR(M14/N14,0)</f>
        <v>0</v>
      </c>
      <c r="P14" s="197">
        <v>0</v>
      </c>
      <c r="Q14" s="197">
        <v>0</v>
      </c>
      <c r="R14" s="351">
        <f>_xlfn.IFERROR(P14/Q14,0)</f>
        <v>0</v>
      </c>
      <c r="S14" s="276">
        <f>T14+W14+Z14+AC14+AF14+AI14</f>
        <v>0</v>
      </c>
      <c r="T14" s="197">
        <v>0</v>
      </c>
      <c r="U14" s="197">
        <v>0</v>
      </c>
      <c r="V14" s="351">
        <f>_xlfn.IFERROR(T14/U14,0)</f>
        <v>0</v>
      </c>
      <c r="W14" s="197">
        <v>0</v>
      </c>
      <c r="X14" s="197">
        <v>0</v>
      </c>
      <c r="Y14" s="351">
        <f>_xlfn.IFERROR(W14/X14,0)</f>
        <v>0</v>
      </c>
      <c r="Z14" s="197">
        <v>0</v>
      </c>
      <c r="AA14" s="197">
        <v>0</v>
      </c>
      <c r="AB14" s="351">
        <f>_xlfn.IFERROR(Z14/AA14,0)</f>
        <v>0</v>
      </c>
      <c r="AC14" s="197">
        <v>0</v>
      </c>
      <c r="AD14" s="197">
        <v>0</v>
      </c>
      <c r="AE14" s="351">
        <f>_xlfn.IFERROR(AC14/AD14,0)</f>
        <v>0</v>
      </c>
      <c r="AF14" s="197">
        <v>0</v>
      </c>
      <c r="AG14" s="197">
        <v>0</v>
      </c>
      <c r="AH14" s="351">
        <f>_xlfn.IFERROR(AF14/AG14,0)</f>
        <v>0</v>
      </c>
      <c r="AI14" s="197">
        <v>0</v>
      </c>
      <c r="AJ14" s="197">
        <v>0</v>
      </c>
      <c r="AK14" s="351">
        <f>_xlfn.IFERROR(AI14/AJ14,0)</f>
        <v>0</v>
      </c>
      <c r="AL14" s="276">
        <f>AM14+AP14+AS14+AV14+AY14+BB14+BE14+BH14</f>
        <v>0</v>
      </c>
      <c r="AM14" s="197">
        <v>0</v>
      </c>
      <c r="AN14" s="197">
        <v>0</v>
      </c>
      <c r="AO14" s="351">
        <f>_xlfn.IFERROR(AM14/AN14,0)</f>
        <v>0</v>
      </c>
      <c r="AP14" s="197">
        <v>0</v>
      </c>
      <c r="AQ14" s="197">
        <v>0</v>
      </c>
      <c r="AR14" s="351">
        <f>_xlfn.IFERROR(AP14/AQ14,0)</f>
        <v>0</v>
      </c>
      <c r="AS14" s="197">
        <v>0</v>
      </c>
      <c r="AT14" s="197">
        <v>0</v>
      </c>
      <c r="AU14" s="351">
        <f>_xlfn.IFERROR(AS14/AT14,0)</f>
        <v>0</v>
      </c>
      <c r="AV14" s="197">
        <v>0</v>
      </c>
      <c r="AW14" s="197">
        <v>0</v>
      </c>
      <c r="AX14" s="351">
        <f>_xlfn.IFERROR(AV14/AW14,0)</f>
        <v>0</v>
      </c>
      <c r="AY14" s="197">
        <v>0</v>
      </c>
      <c r="AZ14" s="197">
        <v>0</v>
      </c>
      <c r="BA14" s="351">
        <f>_xlfn.IFERROR(AY14/AZ14,0)</f>
        <v>0</v>
      </c>
      <c r="BB14" s="197">
        <v>0</v>
      </c>
      <c r="BC14" s="197">
        <v>0</v>
      </c>
      <c r="BD14" s="351">
        <f>_xlfn.IFERROR(BB14/BC14,0)</f>
        <v>0</v>
      </c>
      <c r="BE14" s="197">
        <v>0</v>
      </c>
      <c r="BF14" s="197">
        <v>0</v>
      </c>
      <c r="BG14" s="351">
        <f>_xlfn.IFERROR(BE14/BF14,0)</f>
        <v>0</v>
      </c>
      <c r="BH14" s="197">
        <v>0</v>
      </c>
      <c r="BI14" s="197">
        <v>0</v>
      </c>
      <c r="BJ14" s="351">
        <f>_xlfn.IFERROR(BH14/BI14,0)</f>
        <v>0</v>
      </c>
    </row>
    <row r="15" spans="2:62" s="190" customFormat="1" ht="12.75">
      <c r="B15" s="197" t="s">
        <v>571</v>
      </c>
      <c r="C15" s="347" t="s">
        <v>230</v>
      </c>
      <c r="D15" s="349"/>
      <c r="E15" s="344"/>
      <c r="F15" s="344"/>
      <c r="G15" s="344"/>
      <c r="H15" s="344"/>
      <c r="I15" s="344"/>
      <c r="J15" s="344"/>
      <c r="K15" s="344"/>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90" customFormat="1" ht="12.75">
      <c r="B16" s="197" t="s">
        <v>571</v>
      </c>
      <c r="C16" s="348" t="s">
        <v>228</v>
      </c>
      <c r="D16" s="276">
        <f>F16+I16</f>
        <v>0</v>
      </c>
      <c r="E16" s="342" t="s">
        <v>398</v>
      </c>
      <c r="F16" s="197"/>
      <c r="G16" s="197"/>
      <c r="H16" s="351">
        <f>_xlfn.IFERROR(F16/G16,0)</f>
        <v>0</v>
      </c>
      <c r="I16" s="197">
        <v>0</v>
      </c>
      <c r="J16" s="197">
        <v>0</v>
      </c>
      <c r="K16" s="351">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90" customFormat="1" ht="12.75">
      <c r="B17" s="197" t="s">
        <v>571</v>
      </c>
      <c r="C17" s="350" t="s">
        <v>35</v>
      </c>
      <c r="D17" s="349"/>
      <c r="E17" s="344"/>
      <c r="F17" s="343"/>
      <c r="G17" s="343"/>
      <c r="H17" s="352"/>
      <c r="I17" s="343"/>
      <c r="J17" s="343"/>
      <c r="K17" s="352"/>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90" customFormat="1" ht="12.75">
      <c r="B18" s="197" t="s">
        <v>571</v>
      </c>
      <c r="C18" s="348" t="s">
        <v>229</v>
      </c>
      <c r="D18" s="276">
        <f>F18+I18</f>
        <v>0</v>
      </c>
      <c r="E18" s="342" t="s">
        <v>398</v>
      </c>
      <c r="F18" s="197">
        <v>0</v>
      </c>
      <c r="G18" s="197">
        <v>0</v>
      </c>
      <c r="H18" s="351">
        <f>_xlfn.IFERROR(F18/G18,0)</f>
        <v>0</v>
      </c>
      <c r="I18" s="197">
        <v>0</v>
      </c>
      <c r="J18" s="197">
        <v>0</v>
      </c>
      <c r="K18" s="351">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90" customFormat="1" ht="12.75">
      <c r="B19" s="197" t="s">
        <v>571</v>
      </c>
      <c r="C19" s="347" t="s">
        <v>87</v>
      </c>
      <c r="D19" s="276">
        <f>F19+I19</f>
        <v>32362.6540752</v>
      </c>
      <c r="E19" s="342" t="s">
        <v>398</v>
      </c>
      <c r="F19" s="197">
        <v>29603.836</v>
      </c>
      <c r="G19" s="150"/>
      <c r="H19" s="151"/>
      <c r="I19" s="197">
        <v>2758.8180752</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90" customFormat="1" ht="12.75">
      <c r="B20" s="342"/>
      <c r="C20" s="347" t="s">
        <v>23</v>
      </c>
      <c r="D20" s="279">
        <f>SUM(D12:D19)</f>
        <v>40461.2010752</v>
      </c>
      <c r="E20" s="345"/>
      <c r="F20" s="279">
        <f>SUM(F12:F19)</f>
        <v>29603.836</v>
      </c>
      <c r="G20" s="279">
        <f>SUM(G12:G19)</f>
        <v>0</v>
      </c>
      <c r="H20" s="353"/>
      <c r="I20" s="279">
        <f>SUM(I12:I19)</f>
        <v>2758.8180752</v>
      </c>
      <c r="J20" s="279">
        <f>SUM(J12:J19)</f>
        <v>0</v>
      </c>
      <c r="K20" s="353"/>
      <c r="L20" s="279">
        <f>SUM(L12:L19)</f>
        <v>8098.546999999999</v>
      </c>
      <c r="M20" s="279">
        <f>SUM(M12:M19)</f>
        <v>8098.546999999999</v>
      </c>
      <c r="N20" s="279">
        <f>SUM(N12:N19)</f>
        <v>69350</v>
      </c>
      <c r="O20" s="279"/>
      <c r="P20" s="279">
        <f>SUM(P12:P19)</f>
        <v>0</v>
      </c>
      <c r="Q20" s="279">
        <f>SUM(Q12:Q19)</f>
        <v>0</v>
      </c>
      <c r="R20" s="279"/>
      <c r="S20" s="279">
        <f>SUM(S12:S19)</f>
        <v>0</v>
      </c>
      <c r="T20" s="279">
        <f>SUM(T12:T19)</f>
        <v>0</v>
      </c>
      <c r="U20" s="279">
        <f>SUM(U12:U19)</f>
        <v>0</v>
      </c>
      <c r="V20" s="279"/>
      <c r="W20" s="279">
        <f>SUM(W12:W19)</f>
        <v>0</v>
      </c>
      <c r="X20" s="279">
        <f>SUM(X12:X19)</f>
        <v>0</v>
      </c>
      <c r="Y20" s="279"/>
      <c r="Z20" s="279">
        <f>SUM(Z12:Z19)</f>
        <v>0</v>
      </c>
      <c r="AA20" s="279">
        <f>SUM(AA12:AA19)</f>
        <v>0</v>
      </c>
      <c r="AB20" s="279"/>
      <c r="AC20" s="279">
        <f>SUM(AC12:AC19)</f>
        <v>0</v>
      </c>
      <c r="AD20" s="279">
        <f>SUM(AD12:AD19)</f>
        <v>0</v>
      </c>
      <c r="AE20" s="279"/>
      <c r="AF20" s="279">
        <f>SUM(AF12:AF19)</f>
        <v>0</v>
      </c>
      <c r="AG20" s="279">
        <f>SUM(AG12:AG19)</f>
        <v>0</v>
      </c>
      <c r="AH20" s="279"/>
      <c r="AI20" s="279">
        <f>SUM(AI12:AI19)</f>
        <v>0</v>
      </c>
      <c r="AJ20" s="279">
        <f>SUM(AJ12:AJ19)</f>
        <v>0</v>
      </c>
      <c r="AK20" s="279"/>
      <c r="AL20" s="279">
        <f>SUM(AL12:AL19)</f>
        <v>0</v>
      </c>
      <c r="AM20" s="279">
        <f>SUM(AM12:AM19)</f>
        <v>0</v>
      </c>
      <c r="AN20" s="279">
        <f>SUM(AN12:AN19)</f>
        <v>0</v>
      </c>
      <c r="AO20" s="279"/>
      <c r="AP20" s="279">
        <f>SUM(AP12:AP19)</f>
        <v>0</v>
      </c>
      <c r="AQ20" s="279">
        <f>SUM(AQ12:AQ19)</f>
        <v>0</v>
      </c>
      <c r="AR20" s="279"/>
      <c r="AS20" s="279">
        <f>SUM(AS12:AS19)</f>
        <v>0</v>
      </c>
      <c r="AT20" s="279">
        <f>SUM(AT12:AT19)</f>
        <v>0</v>
      </c>
      <c r="AU20" s="279"/>
      <c r="AV20" s="279">
        <f>SUM(AV12:AV19)</f>
        <v>0</v>
      </c>
      <c r="AW20" s="279">
        <f>SUM(AW12:AW19)</f>
        <v>0</v>
      </c>
      <c r="AX20" s="279"/>
      <c r="AY20" s="279">
        <f>SUM(AY12:AY19)</f>
        <v>0</v>
      </c>
      <c r="AZ20" s="279">
        <f>SUM(AZ12:AZ19)</f>
        <v>0</v>
      </c>
      <c r="BA20" s="279"/>
      <c r="BB20" s="279">
        <f>SUM(BB12:BB19)</f>
        <v>0</v>
      </c>
      <c r="BC20" s="279">
        <f>SUM(BC12:BC19)</f>
        <v>0</v>
      </c>
      <c r="BD20" s="279"/>
      <c r="BE20" s="279">
        <f>SUM(BE12:BE19)</f>
        <v>0</v>
      </c>
      <c r="BF20" s="279">
        <f>SUM(BF12:BF19)</f>
        <v>0</v>
      </c>
      <c r="BG20" s="279"/>
      <c r="BH20" s="279">
        <f>SUM(BH12:BH19)</f>
        <v>0</v>
      </c>
      <c r="BI20" s="279">
        <f>SUM(BI12:BI19)</f>
        <v>0</v>
      </c>
      <c r="BJ20" s="354"/>
    </row>
    <row r="21" spans="2:6" ht="12.75">
      <c r="B21" s="190"/>
      <c r="C21" s="190"/>
      <c r="D21" s="190"/>
      <c r="E21" s="190"/>
      <c r="F21" s="190"/>
    </row>
    <row r="22" spans="2:6" ht="12.75">
      <c r="B22" s="190"/>
      <c r="C22" s="190"/>
      <c r="E22" s="190"/>
      <c r="F22" s="190"/>
    </row>
    <row r="23" spans="2:6" ht="12.75">
      <c r="B23" s="190"/>
      <c r="C23" s="190"/>
      <c r="E23" s="190"/>
      <c r="F23" s="190"/>
    </row>
    <row r="24" spans="2:6" ht="12.75">
      <c r="B24" s="190"/>
      <c r="C24" s="190"/>
      <c r="E24" s="190"/>
      <c r="F24" s="190"/>
    </row>
    <row r="25" spans="2:6" ht="12.75">
      <c r="B25" s="190"/>
      <c r="C25" s="190"/>
      <c r="E25" s="190"/>
      <c r="F25" s="190"/>
    </row>
    <row r="26" spans="2:6" ht="12.75">
      <c r="B26" s="190"/>
      <c r="C26" s="190"/>
      <c r="E26" s="190"/>
      <c r="F26" s="190"/>
    </row>
    <row r="27" spans="2:6" ht="12.75">
      <c r="B27" s="190"/>
      <c r="C27" s="190"/>
      <c r="E27" s="190"/>
      <c r="F27" s="190"/>
    </row>
    <row r="28" spans="2:6" ht="12.75">
      <c r="B28" s="190"/>
      <c r="C28" s="190"/>
      <c r="E28" s="190"/>
      <c r="F28" s="190"/>
    </row>
    <row r="29" spans="2:6" ht="12.75">
      <c r="B29" s="190"/>
      <c r="C29" s="190"/>
      <c r="E29" s="190"/>
      <c r="F29" s="190"/>
    </row>
    <row r="30" spans="2:6" ht="12.75">
      <c r="B30" s="190"/>
      <c r="C30" s="190"/>
      <c r="E30" s="190"/>
      <c r="F30" s="190"/>
    </row>
    <row r="31" spans="2:6" ht="12.75">
      <c r="B31" s="190"/>
      <c r="C31" s="190"/>
      <c r="E31" s="190"/>
      <c r="F31" s="190"/>
    </row>
    <row r="32" spans="2:6" ht="15">
      <c r="B32" s="346"/>
      <c r="C32" s="190"/>
      <c r="E32" s="190"/>
      <c r="F32" s="190"/>
    </row>
    <row r="33" spans="2:6" ht="15">
      <c r="B33" s="346"/>
      <c r="C33" s="346"/>
      <c r="E33" s="346"/>
      <c r="F33" s="346"/>
    </row>
    <row r="34" spans="2:6" ht="15">
      <c r="B34" s="346"/>
      <c r="C34" s="346"/>
      <c r="E34" s="346"/>
      <c r="F34" s="346"/>
    </row>
    <row r="35" spans="2:6" ht="15">
      <c r="B35" s="346"/>
      <c r="C35" s="346"/>
      <c r="E35" s="346"/>
      <c r="F35" s="346"/>
    </row>
    <row r="36" spans="2:6" ht="15">
      <c r="B36" s="346"/>
      <c r="C36" s="346"/>
      <c r="D36" s="346"/>
      <c r="E36" s="346"/>
      <c r="F36" s="346"/>
    </row>
    <row r="37" spans="2:6" ht="15">
      <c r="B37" s="346"/>
      <c r="C37" s="346"/>
      <c r="D37" s="346"/>
      <c r="E37" s="346"/>
      <c r="F37" s="346"/>
    </row>
    <row r="38" spans="2:6" ht="15">
      <c r="B38" s="346"/>
      <c r="C38" s="346"/>
      <c r="D38" s="346"/>
      <c r="E38" s="346"/>
      <c r="F38" s="346"/>
    </row>
    <row r="39" spans="2:6" ht="15">
      <c r="B39" s="346"/>
      <c r="C39" s="346"/>
      <c r="D39" s="346"/>
      <c r="E39" s="346"/>
      <c r="F39" s="346"/>
    </row>
    <row r="40" spans="2:6" ht="15">
      <c r="B40" s="346"/>
      <c r="C40" s="346"/>
      <c r="D40" s="346"/>
      <c r="E40" s="346"/>
      <c r="F40" s="346"/>
    </row>
    <row r="41" spans="2:6" ht="15">
      <c r="B41" s="346"/>
      <c r="C41" s="346"/>
      <c r="D41" s="346"/>
      <c r="E41" s="346"/>
      <c r="F41" s="346"/>
    </row>
    <row r="42" spans="2:6" ht="15">
      <c r="B42" s="346"/>
      <c r="C42" s="346"/>
      <c r="D42" s="346"/>
      <c r="E42" s="346"/>
      <c r="F42" s="346"/>
    </row>
    <row r="43" spans="2:6" ht="15">
      <c r="B43" s="346"/>
      <c r="C43" s="346"/>
      <c r="D43" s="346"/>
      <c r="E43" s="346"/>
      <c r="F43" s="346"/>
    </row>
    <row r="44" spans="2:6" ht="15">
      <c r="B44" s="346"/>
      <c r="C44" s="346"/>
      <c r="D44" s="346"/>
      <c r="E44" s="346"/>
      <c r="F44" s="346"/>
    </row>
    <row r="45" spans="2:6" ht="15">
      <c r="B45" s="346"/>
      <c r="C45" s="346"/>
      <c r="D45" s="346"/>
      <c r="E45" s="346"/>
      <c r="F45" s="346"/>
    </row>
    <row r="46" spans="2:6" ht="15">
      <c r="B46" s="346"/>
      <c r="C46" s="346"/>
      <c r="D46" s="346"/>
      <c r="E46" s="346"/>
      <c r="F46" s="346"/>
    </row>
    <row r="47" spans="2:6" ht="15">
      <c r="B47" s="346"/>
      <c r="C47" s="346"/>
      <c r="D47" s="346"/>
      <c r="E47" s="346"/>
      <c r="F47" s="346"/>
    </row>
    <row r="48" spans="2:6" ht="15">
      <c r="B48" s="346"/>
      <c r="C48" s="346"/>
      <c r="D48" s="346"/>
      <c r="E48" s="346"/>
      <c r="F48" s="346"/>
    </row>
    <row r="49" spans="2:6" ht="15">
      <c r="B49" s="346"/>
      <c r="C49" s="346"/>
      <c r="D49" s="346"/>
      <c r="E49" s="346"/>
      <c r="F49" s="346"/>
    </row>
    <row r="50" spans="2:6" ht="15">
      <c r="B50" s="346"/>
      <c r="C50" s="346"/>
      <c r="D50" s="346"/>
      <c r="E50" s="346"/>
      <c r="F50" s="346"/>
    </row>
    <row r="51" spans="2:6" ht="15">
      <c r="B51" s="346"/>
      <c r="C51" s="346"/>
      <c r="D51" s="346"/>
      <c r="E51" s="346"/>
      <c r="F51" s="346"/>
    </row>
    <row r="52" spans="2:6" ht="15">
      <c r="B52" s="346"/>
      <c r="C52" s="346"/>
      <c r="D52" s="346"/>
      <c r="E52" s="346"/>
      <c r="F52" s="346"/>
    </row>
    <row r="53" spans="2:6" ht="15">
      <c r="B53" s="346"/>
      <c r="C53" s="346"/>
      <c r="D53" s="346"/>
      <c r="E53" s="346"/>
      <c r="F53" s="346"/>
    </row>
    <row r="54" spans="2:6" ht="15">
      <c r="B54" s="346"/>
      <c r="C54" s="346"/>
      <c r="D54" s="346"/>
      <c r="E54" s="346"/>
      <c r="F54" s="346"/>
    </row>
    <row r="55" spans="2:6" ht="15">
      <c r="B55" s="346"/>
      <c r="C55" s="346"/>
      <c r="D55" s="346"/>
      <c r="E55" s="346"/>
      <c r="F55" s="346"/>
    </row>
    <row r="56" spans="2:6" ht="15">
      <c r="B56" s="346"/>
      <c r="C56" s="346"/>
      <c r="D56" s="346"/>
      <c r="E56" s="346"/>
      <c r="F56" s="346"/>
    </row>
    <row r="57" spans="2:6" ht="15">
      <c r="B57" s="346"/>
      <c r="C57" s="346"/>
      <c r="D57" s="346"/>
      <c r="E57" s="346"/>
      <c r="F57" s="346"/>
    </row>
    <row r="58" spans="2:6" ht="15">
      <c r="B58" s="346"/>
      <c r="C58" s="346"/>
      <c r="D58" s="346"/>
      <c r="E58" s="346"/>
      <c r="F58" s="346"/>
    </row>
    <row r="59" spans="2:6" ht="15">
      <c r="B59" s="346"/>
      <c r="C59" s="346"/>
      <c r="D59" s="346"/>
      <c r="E59" s="346"/>
      <c r="F59" s="346"/>
    </row>
    <row r="60" spans="2:6" ht="15">
      <c r="B60" s="346"/>
      <c r="C60" s="346"/>
      <c r="D60" s="346"/>
      <c r="E60" s="346"/>
      <c r="F60" s="346"/>
    </row>
    <row r="61" spans="2:6" ht="15">
      <c r="B61" s="346"/>
      <c r="C61" s="346"/>
      <c r="D61" s="346"/>
      <c r="E61" s="346"/>
      <c r="F61" s="346"/>
    </row>
    <row r="62" spans="2:6" ht="15">
      <c r="B62" s="346"/>
      <c r="C62" s="346"/>
      <c r="D62" s="346"/>
      <c r="E62" s="346"/>
      <c r="F62" s="346"/>
    </row>
    <row r="63" spans="2:6" ht="15">
      <c r="B63" s="346"/>
      <c r="C63" s="346"/>
      <c r="D63" s="346"/>
      <c r="E63" s="346"/>
      <c r="F63" s="346"/>
    </row>
    <row r="64" spans="2:6" ht="15">
      <c r="B64" s="346"/>
      <c r="C64" s="346"/>
      <c r="D64" s="346"/>
      <c r="E64" s="346"/>
      <c r="F64" s="346"/>
    </row>
    <row r="65" spans="2:6" ht="15">
      <c r="B65" s="346"/>
      <c r="C65" s="346"/>
      <c r="D65" s="346"/>
      <c r="E65" s="346"/>
      <c r="F65" s="346"/>
    </row>
    <row r="66" spans="2:6" ht="15">
      <c r="B66" s="346"/>
      <c r="C66" s="346"/>
      <c r="D66" s="346"/>
      <c r="E66" s="346"/>
      <c r="F66" s="346"/>
    </row>
    <row r="67" spans="2:6" ht="15">
      <c r="B67" s="346"/>
      <c r="C67" s="346"/>
      <c r="D67" s="346"/>
      <c r="E67" s="346"/>
      <c r="F67" s="346"/>
    </row>
    <row r="68" spans="2:6" ht="15">
      <c r="B68" s="346"/>
      <c r="C68" s="346"/>
      <c r="D68" s="346"/>
      <c r="E68" s="346"/>
      <c r="F68" s="346"/>
    </row>
    <row r="69" spans="2:6" ht="15">
      <c r="B69" s="346"/>
      <c r="C69" s="346"/>
      <c r="D69" s="346"/>
      <c r="E69" s="346"/>
      <c r="F69" s="346"/>
    </row>
    <row r="70" spans="2:6" ht="15">
      <c r="B70" s="346"/>
      <c r="C70" s="346"/>
      <c r="D70" s="346"/>
      <c r="E70" s="346"/>
      <c r="F70" s="346"/>
    </row>
    <row r="71" spans="2:6" ht="15">
      <c r="B71" s="346"/>
      <c r="C71" s="346"/>
      <c r="D71" s="346"/>
      <c r="E71" s="346"/>
      <c r="F71" s="346"/>
    </row>
    <row r="72" spans="2:6" ht="15">
      <c r="B72" s="346"/>
      <c r="C72" s="346"/>
      <c r="D72" s="346"/>
      <c r="E72" s="346"/>
      <c r="F72" s="346"/>
    </row>
    <row r="73" spans="2:6" ht="15">
      <c r="B73" s="346"/>
      <c r="C73" s="346"/>
      <c r="D73" s="346"/>
      <c r="E73" s="346"/>
      <c r="F73" s="346"/>
    </row>
    <row r="74" spans="2:6" ht="15">
      <c r="B74" s="346"/>
      <c r="C74" s="346"/>
      <c r="D74" s="346"/>
      <c r="E74" s="346"/>
      <c r="F74" s="346"/>
    </row>
    <row r="75" spans="2:6" ht="15">
      <c r="B75" s="346"/>
      <c r="C75" s="346"/>
      <c r="D75" s="346"/>
      <c r="E75" s="346"/>
      <c r="F75" s="346"/>
    </row>
    <row r="76" spans="2:6" ht="15">
      <c r="B76" s="346"/>
      <c r="C76" s="346"/>
      <c r="D76" s="346"/>
      <c r="E76" s="346"/>
      <c r="F76" s="346"/>
    </row>
    <row r="77" spans="2:6" ht="15">
      <c r="B77" s="346"/>
      <c r="C77" s="346"/>
      <c r="D77" s="346"/>
      <c r="E77" s="346"/>
      <c r="F77" s="346"/>
    </row>
    <row r="78" spans="2:6" ht="15">
      <c r="B78" s="346"/>
      <c r="C78" s="346"/>
      <c r="D78" s="346"/>
      <c r="E78" s="346"/>
      <c r="F78" s="346"/>
    </row>
    <row r="79" spans="2:6" ht="15">
      <c r="B79" s="346"/>
      <c r="C79" s="346"/>
      <c r="D79" s="346"/>
      <c r="E79" s="346"/>
      <c r="F79" s="346"/>
    </row>
    <row r="80" spans="2:6" ht="15">
      <c r="B80" s="346"/>
      <c r="C80" s="346"/>
      <c r="D80" s="346"/>
      <c r="E80" s="346"/>
      <c r="F80" s="346"/>
    </row>
    <row r="81" spans="2:6" ht="15">
      <c r="B81" s="346"/>
      <c r="C81" s="346"/>
      <c r="D81" s="346"/>
      <c r="E81" s="346"/>
      <c r="F81" s="346"/>
    </row>
    <row r="82" spans="2:6" ht="15">
      <c r="B82" s="346"/>
      <c r="C82" s="346"/>
      <c r="D82" s="346"/>
      <c r="E82" s="346"/>
      <c r="F82" s="346"/>
    </row>
    <row r="83" spans="2:6" ht="15">
      <c r="B83" s="346"/>
      <c r="C83" s="346"/>
      <c r="D83" s="346"/>
      <c r="E83" s="346"/>
      <c r="F83" s="346"/>
    </row>
    <row r="84" spans="2:6" ht="15">
      <c r="B84" s="346"/>
      <c r="C84" s="346"/>
      <c r="D84" s="346"/>
      <c r="E84" s="346"/>
      <c r="F84" s="346"/>
    </row>
    <row r="85" spans="2:6" ht="15">
      <c r="B85" s="346"/>
      <c r="C85" s="346"/>
      <c r="D85" s="346"/>
      <c r="E85" s="346"/>
      <c r="F85" s="346"/>
    </row>
    <row r="86" spans="2:6" ht="15">
      <c r="B86" s="346"/>
      <c r="C86" s="346"/>
      <c r="D86" s="346"/>
      <c r="E86" s="346"/>
      <c r="F86" s="346"/>
    </row>
    <row r="87" spans="2:6" ht="15">
      <c r="B87" s="346"/>
      <c r="C87" s="346"/>
      <c r="D87" s="346"/>
      <c r="E87" s="346"/>
      <c r="F87" s="346"/>
    </row>
    <row r="88" spans="2:6" ht="15">
      <c r="B88" s="346"/>
      <c r="C88" s="346"/>
      <c r="D88" s="346"/>
      <c r="E88" s="346"/>
      <c r="F88" s="346"/>
    </row>
    <row r="89" spans="2:6" ht="15">
      <c r="B89" s="346"/>
      <c r="C89" s="346"/>
      <c r="D89" s="346"/>
      <c r="E89" s="346"/>
      <c r="F89" s="346"/>
    </row>
    <row r="90" spans="2:6" ht="15">
      <c r="B90" s="346"/>
      <c r="C90" s="346"/>
      <c r="D90" s="346"/>
      <c r="E90" s="346"/>
      <c r="F90" s="346"/>
    </row>
    <row r="91" spans="2:6" ht="15">
      <c r="B91" s="346"/>
      <c r="C91" s="346"/>
      <c r="D91" s="346"/>
      <c r="E91" s="346"/>
      <c r="F91" s="346"/>
    </row>
    <row r="92" spans="2:6" ht="15">
      <c r="B92" s="346"/>
      <c r="C92" s="346"/>
      <c r="D92" s="346"/>
      <c r="E92" s="346"/>
      <c r="F92" s="346"/>
    </row>
    <row r="93" spans="2:6" ht="15">
      <c r="B93" s="346"/>
      <c r="C93" s="346"/>
      <c r="D93" s="346"/>
      <c r="E93" s="346"/>
      <c r="F93" s="346"/>
    </row>
    <row r="94" spans="2:6" ht="15">
      <c r="B94" s="346"/>
      <c r="C94" s="346"/>
      <c r="D94" s="346"/>
      <c r="E94" s="346"/>
      <c r="F94" s="346"/>
    </row>
    <row r="95" spans="2:6" ht="15">
      <c r="B95" s="346"/>
      <c r="C95" s="346"/>
      <c r="D95" s="346"/>
      <c r="E95" s="346"/>
      <c r="F95" s="346"/>
    </row>
    <row r="96" spans="2:6" ht="15">
      <c r="B96" s="346"/>
      <c r="C96" s="346"/>
      <c r="D96" s="346"/>
      <c r="E96" s="346"/>
      <c r="F96" s="346"/>
    </row>
    <row r="97" spans="2:6" ht="15">
      <c r="B97" s="346"/>
      <c r="C97" s="346"/>
      <c r="D97" s="346"/>
      <c r="E97" s="346"/>
      <c r="F97" s="346"/>
    </row>
    <row r="98" spans="2:6" ht="15">
      <c r="B98" s="346"/>
      <c r="C98" s="346"/>
      <c r="D98" s="346"/>
      <c r="E98" s="346"/>
      <c r="F98" s="346"/>
    </row>
    <row r="99" spans="2:6" ht="15">
      <c r="B99" s="346"/>
      <c r="C99" s="346"/>
      <c r="D99" s="346"/>
      <c r="E99" s="346"/>
      <c r="F99" s="346"/>
    </row>
    <row r="100" spans="2:6" ht="15">
      <c r="B100" s="346"/>
      <c r="C100" s="346"/>
      <c r="D100" s="346"/>
      <c r="E100" s="346"/>
      <c r="F100" s="346"/>
    </row>
    <row r="101" spans="2:6" ht="15">
      <c r="B101" s="346"/>
      <c r="C101" s="346"/>
      <c r="D101" s="346"/>
      <c r="E101" s="346"/>
      <c r="F101" s="346"/>
    </row>
    <row r="102" spans="2:6" ht="15">
      <c r="B102" s="346"/>
      <c r="C102" s="346"/>
      <c r="D102" s="346"/>
      <c r="E102" s="346"/>
      <c r="F102" s="346"/>
    </row>
    <row r="103" spans="2:6" ht="15">
      <c r="B103" s="346"/>
      <c r="C103" s="346"/>
      <c r="D103" s="346"/>
      <c r="E103" s="346"/>
      <c r="F103" s="346"/>
    </row>
    <row r="104" spans="2:6" ht="15">
      <c r="B104" s="346"/>
      <c r="C104" s="346"/>
      <c r="D104" s="346"/>
      <c r="E104" s="346"/>
      <c r="F104" s="346"/>
    </row>
    <row r="105" spans="2:6" ht="15">
      <c r="B105" s="346"/>
      <c r="C105" s="346"/>
      <c r="D105" s="346"/>
      <c r="E105" s="346"/>
      <c r="F105" s="346"/>
    </row>
    <row r="106" spans="2:6" ht="15">
      <c r="B106" s="346"/>
      <c r="C106" s="346"/>
      <c r="D106" s="346"/>
      <c r="E106" s="346"/>
      <c r="F106" s="346"/>
    </row>
    <row r="107" spans="2:6" ht="15">
      <c r="B107" s="346"/>
      <c r="C107" s="346"/>
      <c r="D107" s="346"/>
      <c r="E107" s="346"/>
      <c r="F107" s="346"/>
    </row>
    <row r="108" spans="2:6" ht="15">
      <c r="B108" s="346"/>
      <c r="C108" s="346"/>
      <c r="D108" s="346"/>
      <c r="E108" s="346"/>
      <c r="F108" s="346"/>
    </row>
    <row r="109" spans="2:6" ht="15">
      <c r="B109" s="346"/>
      <c r="C109" s="346"/>
      <c r="D109" s="346"/>
      <c r="E109" s="346"/>
      <c r="F109" s="346"/>
    </row>
    <row r="110" spans="2:6" ht="15">
      <c r="B110" s="346"/>
      <c r="C110" s="346"/>
      <c r="D110" s="346"/>
      <c r="E110" s="346"/>
      <c r="F110" s="346"/>
    </row>
    <row r="111" spans="3:6" ht="15">
      <c r="C111" s="346"/>
      <c r="D111" s="346"/>
      <c r="E111" s="346"/>
      <c r="F111" s="346"/>
    </row>
  </sheetData>
  <sheetProtection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6 E18:E19 E12:E14">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 name="EpmWorksheetKeyString_GUID" r:id="rId6"/>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2" sqref="A2"/>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Darling Downs Pipeline</v>
      </c>
      <c r="C2" s="105"/>
    </row>
    <row r="3" spans="2:5" ht="18" customHeight="1">
      <c r="B3" s="106" t="s">
        <v>182</v>
      </c>
      <c r="C3" s="107">
        <f>Yearending</f>
        <v>44926</v>
      </c>
      <c r="D3" s="84"/>
      <c r="E3" s="84"/>
    </row>
    <row r="4" ht="20.25">
      <c r="B4" s="41"/>
    </row>
    <row r="5" ht="15.75">
      <c r="B5" s="54" t="s">
        <v>202</v>
      </c>
    </row>
    <row r="6" spans="2:9" ht="12.75">
      <c r="B6" s="45"/>
      <c r="C6" s="48"/>
      <c r="D6" s="48"/>
      <c r="E6" s="48"/>
      <c r="G6" s="55"/>
      <c r="H6" s="50"/>
      <c r="I6" s="50"/>
    </row>
    <row r="7" spans="2:5" ht="57" customHeight="1">
      <c r="B7" s="454" t="s">
        <v>134</v>
      </c>
      <c r="C7" s="455"/>
      <c r="D7" s="455"/>
      <c r="E7" s="456"/>
    </row>
    <row r="8" spans="2:5" ht="13.5" customHeight="1">
      <c r="B8" s="457" t="s">
        <v>572</v>
      </c>
      <c r="C8" s="458"/>
      <c r="D8" s="458"/>
      <c r="E8" s="459"/>
    </row>
    <row r="9" spans="2:5" ht="13.5" customHeight="1">
      <c r="B9" s="453" t="s">
        <v>573</v>
      </c>
      <c r="C9" s="453"/>
      <c r="D9" s="453"/>
      <c r="E9" s="453"/>
    </row>
    <row r="10" spans="2:5" ht="13.5" customHeight="1">
      <c r="B10" s="453" t="s">
        <v>574</v>
      </c>
      <c r="C10" s="453"/>
      <c r="D10" s="453"/>
      <c r="E10" s="453"/>
    </row>
    <row r="11" spans="2:5" ht="13.5" customHeight="1">
      <c r="B11" s="453" t="s">
        <v>575</v>
      </c>
      <c r="C11" s="453"/>
      <c r="D11" s="453"/>
      <c r="E11" s="453"/>
    </row>
    <row r="12" spans="2:5" ht="13.5" customHeight="1">
      <c r="B12" s="453" t="s">
        <v>576</v>
      </c>
      <c r="C12" s="453"/>
      <c r="D12" s="453"/>
      <c r="E12" s="453"/>
    </row>
    <row r="13" spans="2:5" ht="13.5" customHeight="1">
      <c r="B13" s="453"/>
      <c r="C13" s="453"/>
      <c r="D13" s="453"/>
      <c r="E13" s="453"/>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11"/>
      <c r="D14" s="411"/>
      <c r="E14" s="411"/>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A2" sqref="A2"/>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Darling Downs Pipeline</v>
      </c>
      <c r="C2" s="105"/>
    </row>
    <row r="3" spans="2:4" ht="15.75" customHeight="1">
      <c r="B3" s="106" t="s">
        <v>182</v>
      </c>
      <c r="C3" s="107">
        <f>Yearending</f>
        <v>44926</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1">
      <selection activeCell="A1" sqref="A1"/>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534</v>
      </c>
      <c r="F25" s="120" t="s">
        <v>437</v>
      </c>
      <c r="G25" s="117" t="s">
        <v>544</v>
      </c>
    </row>
    <row r="26" spans="1:7" ht="12.75">
      <c r="A26" s="114">
        <v>44326</v>
      </c>
      <c r="B26" s="115">
        <v>25</v>
      </c>
      <c r="C26" s="155" t="s">
        <v>438</v>
      </c>
      <c r="D26" s="115"/>
      <c r="E26" s="156" t="s">
        <v>439</v>
      </c>
      <c r="F26" s="116" t="s">
        <v>440</v>
      </c>
      <c r="G26" s="156" t="s">
        <v>551</v>
      </c>
    </row>
    <row r="27" spans="1:7" ht="12.75">
      <c r="A27" s="114">
        <v>44326</v>
      </c>
      <c r="B27" s="115">
        <v>26</v>
      </c>
      <c r="C27" s="155" t="s">
        <v>438</v>
      </c>
      <c r="D27" s="115"/>
      <c r="E27" s="156" t="s">
        <v>441</v>
      </c>
      <c r="F27" s="116" t="s">
        <v>440</v>
      </c>
      <c r="G27" s="156" t="s">
        <v>442</v>
      </c>
    </row>
    <row r="28" spans="1:7" ht="25.5">
      <c r="A28" s="114">
        <v>44326</v>
      </c>
      <c r="B28" s="115">
        <v>27</v>
      </c>
      <c r="C28" s="155" t="s">
        <v>438</v>
      </c>
      <c r="D28" s="115"/>
      <c r="E28" s="156" t="s">
        <v>443</v>
      </c>
      <c r="F28" s="116" t="s">
        <v>440</v>
      </c>
      <c r="G28" s="156" t="s">
        <v>444</v>
      </c>
    </row>
    <row r="29" spans="1:7" ht="12.75">
      <c r="A29" s="114">
        <v>44326</v>
      </c>
      <c r="B29" s="115">
        <v>28</v>
      </c>
      <c r="C29" s="155" t="s">
        <v>445</v>
      </c>
      <c r="D29" s="115"/>
      <c r="E29" s="156" t="s">
        <v>291</v>
      </c>
      <c r="F29" s="116" t="s">
        <v>446</v>
      </c>
      <c r="G29" s="156" t="s">
        <v>447</v>
      </c>
    </row>
    <row r="30" spans="1:7" ht="38.25">
      <c r="A30" s="114">
        <v>44326</v>
      </c>
      <c r="B30" s="115">
        <v>29</v>
      </c>
      <c r="C30" s="155" t="s">
        <v>396</v>
      </c>
      <c r="D30" s="118"/>
      <c r="E30" s="120"/>
      <c r="F30" s="116" t="s">
        <v>448</v>
      </c>
      <c r="G30" s="156" t="s">
        <v>449</v>
      </c>
    </row>
    <row r="31" spans="1:7" ht="25.5">
      <c r="A31" s="114">
        <v>44326</v>
      </c>
      <c r="B31" s="115">
        <v>30</v>
      </c>
      <c r="C31" s="119" t="s">
        <v>415</v>
      </c>
      <c r="D31" s="115">
        <v>1.2</v>
      </c>
      <c r="E31" s="119" t="s">
        <v>416</v>
      </c>
      <c r="F31" s="119" t="s">
        <v>258</v>
      </c>
      <c r="G31" s="152" t="s">
        <v>417</v>
      </c>
    </row>
    <row r="32" spans="1:7" ht="102">
      <c r="A32" s="114">
        <v>44326</v>
      </c>
      <c r="B32" s="115">
        <v>31</v>
      </c>
      <c r="C32" s="119" t="s">
        <v>418</v>
      </c>
      <c r="D32" s="115">
        <v>2.1</v>
      </c>
      <c r="E32" s="156" t="s">
        <v>450</v>
      </c>
      <c r="F32" s="119" t="s">
        <v>432</v>
      </c>
      <c r="G32" s="120" t="s">
        <v>433</v>
      </c>
    </row>
    <row r="33" spans="1:7" ht="25.5">
      <c r="A33" s="114">
        <v>44326</v>
      </c>
      <c r="B33" s="115">
        <v>32</v>
      </c>
      <c r="C33" s="119" t="s">
        <v>418</v>
      </c>
      <c r="D33" s="115">
        <v>2.1</v>
      </c>
      <c r="E33" s="156" t="s">
        <v>557</v>
      </c>
      <c r="F33" s="119" t="s">
        <v>269</v>
      </c>
      <c r="G33" s="120" t="s">
        <v>558</v>
      </c>
    </row>
    <row r="34" spans="1:7" ht="25.5">
      <c r="A34" s="114">
        <v>44326</v>
      </c>
      <c r="B34" s="115">
        <v>33</v>
      </c>
      <c r="C34" s="119" t="s">
        <v>418</v>
      </c>
      <c r="D34" s="115">
        <v>2.1</v>
      </c>
      <c r="E34" s="157" t="s">
        <v>451</v>
      </c>
      <c r="F34" s="157" t="s">
        <v>269</v>
      </c>
      <c r="G34" s="156" t="s">
        <v>452</v>
      </c>
    </row>
    <row r="35" spans="1:7" ht="12.75">
      <c r="A35" s="114">
        <v>44326</v>
      </c>
      <c r="B35" s="115">
        <v>34</v>
      </c>
      <c r="C35" s="158" t="s">
        <v>418</v>
      </c>
      <c r="D35" s="159">
        <v>2.1</v>
      </c>
      <c r="E35" s="160" t="s">
        <v>453</v>
      </c>
      <c r="F35" s="160" t="s">
        <v>454</v>
      </c>
      <c r="G35" s="161" t="s">
        <v>455</v>
      </c>
    </row>
    <row r="36" spans="1:7" ht="12.75">
      <c r="A36" s="114">
        <v>44326</v>
      </c>
      <c r="B36" s="115">
        <v>35</v>
      </c>
      <c r="C36" s="158" t="s">
        <v>418</v>
      </c>
      <c r="D36" s="159">
        <v>2.1</v>
      </c>
      <c r="E36" s="160" t="s">
        <v>456</v>
      </c>
      <c r="F36" s="160" t="s">
        <v>258</v>
      </c>
      <c r="G36" s="161" t="s">
        <v>457</v>
      </c>
    </row>
    <row r="37" spans="1:7" ht="25.5">
      <c r="A37" s="114">
        <v>44326</v>
      </c>
      <c r="B37" s="115">
        <v>36</v>
      </c>
      <c r="C37" s="119" t="s">
        <v>418</v>
      </c>
      <c r="D37" s="115">
        <v>2.1</v>
      </c>
      <c r="E37" s="157" t="s">
        <v>458</v>
      </c>
      <c r="F37" s="157" t="s">
        <v>269</v>
      </c>
      <c r="G37" s="156" t="s">
        <v>459</v>
      </c>
    </row>
    <row r="38" spans="1:7" ht="25.5">
      <c r="A38" s="114">
        <v>44326</v>
      </c>
      <c r="B38" s="115">
        <v>37</v>
      </c>
      <c r="C38" s="119" t="s">
        <v>419</v>
      </c>
      <c r="D38" s="115" t="s">
        <v>420</v>
      </c>
      <c r="E38" s="157" t="s">
        <v>460</v>
      </c>
      <c r="F38" s="119" t="s">
        <v>258</v>
      </c>
      <c r="G38" s="120" t="s">
        <v>434</v>
      </c>
    </row>
    <row r="39" spans="1:7" ht="25.5">
      <c r="A39" s="114">
        <v>44326</v>
      </c>
      <c r="B39" s="115">
        <v>38</v>
      </c>
      <c r="C39" s="119" t="s">
        <v>419</v>
      </c>
      <c r="D39" s="115" t="s">
        <v>420</v>
      </c>
      <c r="E39" s="119"/>
      <c r="F39" s="120" t="s">
        <v>435</v>
      </c>
      <c r="G39" s="156" t="s">
        <v>559</v>
      </c>
    </row>
    <row r="40" spans="1:7" ht="38.25">
      <c r="A40" s="114">
        <v>44326</v>
      </c>
      <c r="B40" s="115">
        <v>39</v>
      </c>
      <c r="C40" s="116" t="s">
        <v>419</v>
      </c>
      <c r="D40" s="115" t="s">
        <v>420</v>
      </c>
      <c r="E40" s="116" t="s">
        <v>421</v>
      </c>
      <c r="F40" s="120" t="s">
        <v>436</v>
      </c>
      <c r="G40" s="156" t="s">
        <v>461</v>
      </c>
    </row>
    <row r="41" spans="1:7" ht="38.25">
      <c r="A41" s="114">
        <v>44326</v>
      </c>
      <c r="B41" s="115">
        <v>40</v>
      </c>
      <c r="C41" s="116" t="s">
        <v>419</v>
      </c>
      <c r="D41" s="115" t="s">
        <v>420</v>
      </c>
      <c r="E41" s="116" t="s">
        <v>422</v>
      </c>
      <c r="F41" s="120" t="s">
        <v>437</v>
      </c>
      <c r="G41" s="117" t="s">
        <v>462</v>
      </c>
    </row>
    <row r="42" spans="1:7" ht="12.75">
      <c r="A42" s="114">
        <v>44326</v>
      </c>
      <c r="B42" s="115">
        <v>41</v>
      </c>
      <c r="C42" s="116" t="s">
        <v>419</v>
      </c>
      <c r="D42" s="115" t="s">
        <v>420</v>
      </c>
      <c r="E42" s="116" t="s">
        <v>463</v>
      </c>
      <c r="F42" s="156" t="s">
        <v>269</v>
      </c>
      <c r="G42" s="117" t="s">
        <v>464</v>
      </c>
    </row>
    <row r="43" spans="1:7" ht="25.5">
      <c r="A43" s="114">
        <v>44326</v>
      </c>
      <c r="B43" s="115">
        <v>42</v>
      </c>
      <c r="C43" s="116" t="s">
        <v>536</v>
      </c>
      <c r="D43" s="118" t="s">
        <v>540</v>
      </c>
      <c r="E43" s="116" t="s">
        <v>537</v>
      </c>
      <c r="F43" s="120" t="s">
        <v>538</v>
      </c>
      <c r="G43" s="120" t="s">
        <v>539</v>
      </c>
    </row>
    <row r="44" spans="1:7" ht="51">
      <c r="A44" s="114">
        <v>44326</v>
      </c>
      <c r="B44" s="115">
        <v>43</v>
      </c>
      <c r="C44" s="116" t="s">
        <v>465</v>
      </c>
      <c r="D44" s="115" t="s">
        <v>466</v>
      </c>
      <c r="E44" s="116" t="s">
        <v>467</v>
      </c>
      <c r="F44" s="156" t="s">
        <v>263</v>
      </c>
      <c r="G44" s="117" t="s">
        <v>468</v>
      </c>
    </row>
    <row r="45" spans="1:7" ht="12.75">
      <c r="A45" s="114">
        <v>44326</v>
      </c>
      <c r="B45" s="115">
        <v>44</v>
      </c>
      <c r="C45" s="116" t="s">
        <v>469</v>
      </c>
      <c r="D45" s="115" t="s">
        <v>470</v>
      </c>
      <c r="E45" s="116" t="s">
        <v>467</v>
      </c>
      <c r="F45" s="156" t="s">
        <v>263</v>
      </c>
      <c r="G45" s="117" t="s">
        <v>471</v>
      </c>
    </row>
    <row r="46" spans="1:7" ht="12.75">
      <c r="A46" s="114">
        <v>44326</v>
      </c>
      <c r="B46" s="115">
        <v>45</v>
      </c>
      <c r="C46" s="116" t="s">
        <v>472</v>
      </c>
      <c r="D46" s="115" t="s">
        <v>470</v>
      </c>
      <c r="E46" s="116" t="s">
        <v>473</v>
      </c>
      <c r="F46" s="156" t="s">
        <v>269</v>
      </c>
      <c r="G46" s="117" t="s">
        <v>474</v>
      </c>
    </row>
    <row r="47" spans="1:7" ht="12.75">
      <c r="A47" s="114">
        <v>44326</v>
      </c>
      <c r="B47" s="115">
        <v>46</v>
      </c>
      <c r="C47" s="116" t="s">
        <v>472</v>
      </c>
      <c r="D47" s="115" t="s">
        <v>470</v>
      </c>
      <c r="E47" s="116" t="s">
        <v>475</v>
      </c>
      <c r="F47" s="156" t="s">
        <v>476</v>
      </c>
      <c r="G47" s="117" t="s">
        <v>477</v>
      </c>
    </row>
    <row r="48" spans="1:7" ht="12.75">
      <c r="A48" s="114">
        <v>44326</v>
      </c>
      <c r="B48" s="115">
        <v>47</v>
      </c>
      <c r="C48" s="116" t="s">
        <v>423</v>
      </c>
      <c r="D48" s="115"/>
      <c r="E48" s="116" t="s">
        <v>542</v>
      </c>
      <c r="F48" s="120" t="s">
        <v>437</v>
      </c>
      <c r="G48" s="117" t="s">
        <v>543</v>
      </c>
    </row>
    <row r="49" spans="1:7" ht="12.75">
      <c r="A49" s="114">
        <v>44326</v>
      </c>
      <c r="B49" s="115">
        <v>48</v>
      </c>
      <c r="C49" s="116" t="s">
        <v>423</v>
      </c>
      <c r="D49" s="115">
        <v>3.1</v>
      </c>
      <c r="E49" s="116" t="s">
        <v>424</v>
      </c>
      <c r="F49" s="117" t="s">
        <v>478</v>
      </c>
      <c r="G49" s="117" t="s">
        <v>479</v>
      </c>
    </row>
    <row r="50" spans="1:7" ht="12.75">
      <c r="A50" s="114">
        <v>44326</v>
      </c>
      <c r="B50" s="115">
        <v>49</v>
      </c>
      <c r="C50" s="116" t="s">
        <v>423</v>
      </c>
      <c r="D50" s="115">
        <v>3.1</v>
      </c>
      <c r="E50" s="116" t="s">
        <v>425</v>
      </c>
      <c r="F50" s="117" t="s">
        <v>258</v>
      </c>
      <c r="G50" s="117" t="s">
        <v>480</v>
      </c>
    </row>
    <row r="51" spans="1:7" ht="140.25">
      <c r="A51" s="114">
        <v>44326</v>
      </c>
      <c r="B51" s="115">
        <v>50</v>
      </c>
      <c r="C51" s="116" t="s">
        <v>423</v>
      </c>
      <c r="D51" s="115">
        <v>3.1</v>
      </c>
      <c r="E51" s="116" t="s">
        <v>481</v>
      </c>
      <c r="F51" s="117" t="s">
        <v>482</v>
      </c>
      <c r="G51" s="117" t="s">
        <v>483</v>
      </c>
    </row>
    <row r="52" spans="1:7" ht="25.5">
      <c r="A52" s="114">
        <v>44326</v>
      </c>
      <c r="B52" s="115">
        <v>51</v>
      </c>
      <c r="C52" s="116" t="s">
        <v>423</v>
      </c>
      <c r="D52" s="115">
        <v>3.1</v>
      </c>
      <c r="E52" s="116" t="s">
        <v>484</v>
      </c>
      <c r="F52" s="117" t="s">
        <v>269</v>
      </c>
      <c r="G52" s="117" t="s">
        <v>485</v>
      </c>
    </row>
    <row r="53" spans="1:7" ht="38.25">
      <c r="A53" s="114">
        <v>44326</v>
      </c>
      <c r="B53" s="115">
        <v>52</v>
      </c>
      <c r="C53" s="116" t="s">
        <v>423</v>
      </c>
      <c r="D53" s="115">
        <v>3.1</v>
      </c>
      <c r="E53" s="116" t="s">
        <v>486</v>
      </c>
      <c r="F53" s="117" t="s">
        <v>269</v>
      </c>
      <c r="G53" s="117" t="s">
        <v>487</v>
      </c>
    </row>
    <row r="54" spans="1:7" ht="51">
      <c r="A54" s="114">
        <v>44326</v>
      </c>
      <c r="B54" s="115">
        <v>53</v>
      </c>
      <c r="C54" s="116" t="s">
        <v>488</v>
      </c>
      <c r="D54" s="115"/>
      <c r="E54" s="116"/>
      <c r="F54" s="117" t="s">
        <v>489</v>
      </c>
      <c r="G54" s="117" t="s">
        <v>490</v>
      </c>
    </row>
    <row r="55" spans="1:7" ht="12.75">
      <c r="A55" s="114">
        <v>44326</v>
      </c>
      <c r="B55" s="115">
        <v>54</v>
      </c>
      <c r="C55" s="116" t="s">
        <v>488</v>
      </c>
      <c r="D55" s="115" t="s">
        <v>295</v>
      </c>
      <c r="E55" s="116" t="s">
        <v>491</v>
      </c>
      <c r="F55" s="117" t="s">
        <v>492</v>
      </c>
      <c r="G55" s="117" t="s">
        <v>493</v>
      </c>
    </row>
    <row r="56" spans="1:7" ht="12.75">
      <c r="A56" s="114">
        <v>44326</v>
      </c>
      <c r="B56" s="115">
        <v>55</v>
      </c>
      <c r="C56" s="116" t="s">
        <v>488</v>
      </c>
      <c r="D56" s="115"/>
      <c r="E56" s="116" t="s">
        <v>545</v>
      </c>
      <c r="F56" s="117" t="s">
        <v>258</v>
      </c>
      <c r="G56" s="117" t="s">
        <v>546</v>
      </c>
    </row>
    <row r="57" spans="1:7" ht="51">
      <c r="A57" s="114">
        <v>44326</v>
      </c>
      <c r="B57" s="115">
        <v>56</v>
      </c>
      <c r="C57" s="116" t="s">
        <v>494</v>
      </c>
      <c r="D57" s="115"/>
      <c r="E57" s="116"/>
      <c r="F57" s="117" t="s">
        <v>489</v>
      </c>
      <c r="G57" s="117" t="s">
        <v>495</v>
      </c>
    </row>
    <row r="58" spans="1:7" ht="25.5">
      <c r="A58" s="114">
        <v>44326</v>
      </c>
      <c r="B58" s="115">
        <v>57</v>
      </c>
      <c r="C58" s="116" t="s">
        <v>494</v>
      </c>
      <c r="D58" s="115" t="s">
        <v>496</v>
      </c>
      <c r="E58" s="117" t="s">
        <v>497</v>
      </c>
      <c r="F58" s="117" t="s">
        <v>492</v>
      </c>
      <c r="G58" s="117" t="s">
        <v>493</v>
      </c>
    </row>
    <row r="59" spans="1:7" ht="12.75">
      <c r="A59" s="114">
        <v>44326</v>
      </c>
      <c r="B59" s="115">
        <v>58</v>
      </c>
      <c r="C59" s="116" t="s">
        <v>326</v>
      </c>
      <c r="D59" s="115" t="s">
        <v>250</v>
      </c>
      <c r="E59" s="116" t="s">
        <v>426</v>
      </c>
      <c r="F59" s="117" t="s">
        <v>437</v>
      </c>
      <c r="G59" s="117" t="s">
        <v>480</v>
      </c>
    </row>
    <row r="60" spans="1:7" ht="12.75">
      <c r="A60" s="114">
        <v>44326</v>
      </c>
      <c r="B60" s="115">
        <v>59</v>
      </c>
      <c r="C60" s="116" t="s">
        <v>326</v>
      </c>
      <c r="D60" s="115" t="s">
        <v>250</v>
      </c>
      <c r="E60" s="116" t="s">
        <v>427</v>
      </c>
      <c r="F60" s="117" t="s">
        <v>437</v>
      </c>
      <c r="G60" s="117" t="s">
        <v>480</v>
      </c>
    </row>
    <row r="61" spans="1:7" ht="12.75">
      <c r="A61" s="114">
        <v>44326</v>
      </c>
      <c r="B61" s="115">
        <v>60</v>
      </c>
      <c r="C61" s="116" t="s">
        <v>326</v>
      </c>
      <c r="D61" s="115" t="s">
        <v>250</v>
      </c>
      <c r="E61" t="s">
        <v>498</v>
      </c>
      <c r="F61" s="117" t="s">
        <v>268</v>
      </c>
      <c r="G61" s="117" t="s">
        <v>499</v>
      </c>
    </row>
    <row r="62" spans="1:7" ht="12.75">
      <c r="A62" s="114">
        <v>44326</v>
      </c>
      <c r="B62" s="115">
        <v>61</v>
      </c>
      <c r="C62" s="116" t="s">
        <v>326</v>
      </c>
      <c r="D62" s="115" t="s">
        <v>327</v>
      </c>
      <c r="E62" s="116" t="s">
        <v>500</v>
      </c>
      <c r="F62" s="117" t="s">
        <v>492</v>
      </c>
      <c r="G62" s="162" t="s">
        <v>501</v>
      </c>
    </row>
    <row r="63" spans="1:7" ht="38.25">
      <c r="A63" s="114">
        <v>44326</v>
      </c>
      <c r="B63" s="115">
        <v>62</v>
      </c>
      <c r="C63" s="116" t="s">
        <v>326</v>
      </c>
      <c r="D63" s="115" t="s">
        <v>327</v>
      </c>
      <c r="E63" s="116" t="s">
        <v>502</v>
      </c>
      <c r="F63" s="117" t="s">
        <v>476</v>
      </c>
      <c r="G63" s="117" t="s">
        <v>503</v>
      </c>
    </row>
    <row r="64" spans="1:7" ht="25.5">
      <c r="A64" s="114">
        <v>44326</v>
      </c>
      <c r="B64" s="115">
        <v>63</v>
      </c>
      <c r="C64" s="116" t="s">
        <v>326</v>
      </c>
      <c r="D64" s="115" t="s">
        <v>250</v>
      </c>
      <c r="E64" s="116" t="s">
        <v>312</v>
      </c>
      <c r="F64" s="117" t="s">
        <v>313</v>
      </c>
      <c r="G64" s="117" t="s">
        <v>504</v>
      </c>
    </row>
    <row r="65" spans="1:7" ht="25.5">
      <c r="A65" s="114">
        <v>44326</v>
      </c>
      <c r="B65" s="115">
        <v>64</v>
      </c>
      <c r="C65" s="116" t="s">
        <v>326</v>
      </c>
      <c r="D65" s="115" t="s">
        <v>302</v>
      </c>
      <c r="E65" s="116" t="s">
        <v>428</v>
      </c>
      <c r="F65" s="117" t="s">
        <v>313</v>
      </c>
      <c r="G65" s="117" t="s">
        <v>504</v>
      </c>
    </row>
    <row r="66" spans="1:7" ht="25.5">
      <c r="A66" s="114">
        <v>44326</v>
      </c>
      <c r="B66" s="115">
        <v>65</v>
      </c>
      <c r="C66" s="116" t="s">
        <v>429</v>
      </c>
      <c r="D66" s="115" t="s">
        <v>430</v>
      </c>
      <c r="E66" s="116" t="s">
        <v>431</v>
      </c>
      <c r="F66" s="117" t="s">
        <v>313</v>
      </c>
      <c r="G66" s="117" t="s">
        <v>504</v>
      </c>
    </row>
    <row r="67" spans="1:7" ht="51">
      <c r="A67" s="114">
        <v>44326</v>
      </c>
      <c r="B67" s="115">
        <v>66</v>
      </c>
      <c r="C67" s="116" t="s">
        <v>505</v>
      </c>
      <c r="D67" s="115" t="s">
        <v>430</v>
      </c>
      <c r="E67" s="116" t="s">
        <v>467</v>
      </c>
      <c r="F67" s="117" t="s">
        <v>263</v>
      </c>
      <c r="G67" s="117" t="s">
        <v>468</v>
      </c>
    </row>
    <row r="68" spans="1:7" ht="12.75">
      <c r="A68" s="114">
        <v>44326</v>
      </c>
      <c r="B68" s="115">
        <v>67</v>
      </c>
      <c r="C68" s="116" t="s">
        <v>506</v>
      </c>
      <c r="D68" s="115"/>
      <c r="E68" s="116"/>
      <c r="F68" s="117" t="s">
        <v>489</v>
      </c>
      <c r="G68" t="s">
        <v>507</v>
      </c>
    </row>
    <row r="69" spans="1:7" ht="25.5">
      <c r="A69" s="114">
        <v>44326</v>
      </c>
      <c r="B69" s="115">
        <v>68</v>
      </c>
      <c r="C69" s="116" t="s">
        <v>506</v>
      </c>
      <c r="D69" s="115"/>
      <c r="E69" s="116"/>
      <c r="F69" s="117" t="s">
        <v>508</v>
      </c>
      <c r="G69" s="117" t="s">
        <v>509</v>
      </c>
    </row>
    <row r="70" spans="1:7" ht="25.5">
      <c r="A70" s="114">
        <v>44326</v>
      </c>
      <c r="B70" s="115">
        <v>69</v>
      </c>
      <c r="C70" s="116" t="s">
        <v>506</v>
      </c>
      <c r="D70" s="115">
        <v>4.1</v>
      </c>
      <c r="E70" s="116" t="s">
        <v>510</v>
      </c>
      <c r="F70" s="117" t="s">
        <v>269</v>
      </c>
      <c r="G70" s="117" t="s">
        <v>511</v>
      </c>
    </row>
    <row r="71" spans="1:7" ht="25.5">
      <c r="A71" s="114">
        <v>44326</v>
      </c>
      <c r="B71" s="115">
        <v>70</v>
      </c>
      <c r="C71" s="116" t="s">
        <v>506</v>
      </c>
      <c r="D71" s="115">
        <v>4.1</v>
      </c>
      <c r="E71" s="116" t="s">
        <v>512</v>
      </c>
      <c r="F71" s="117" t="s">
        <v>432</v>
      </c>
      <c r="G71" s="117" t="s">
        <v>513</v>
      </c>
    </row>
    <row r="72" spans="1:7" ht="12.75">
      <c r="A72" s="114">
        <v>44326</v>
      </c>
      <c r="B72" s="115">
        <v>71</v>
      </c>
      <c r="C72" s="116" t="s">
        <v>506</v>
      </c>
      <c r="D72" s="115">
        <v>4.1</v>
      </c>
      <c r="E72" s="116" t="s">
        <v>514</v>
      </c>
      <c r="F72" s="117" t="s">
        <v>515</v>
      </c>
      <c r="G72" s="117" t="s">
        <v>516</v>
      </c>
    </row>
    <row r="73" spans="1:7" ht="12.75">
      <c r="A73" s="114">
        <v>44326</v>
      </c>
      <c r="B73" s="115">
        <v>72</v>
      </c>
      <c r="C73" s="116" t="s">
        <v>506</v>
      </c>
      <c r="D73" s="115">
        <v>4.1</v>
      </c>
      <c r="E73" s="116" t="s">
        <v>517</v>
      </c>
      <c r="F73" s="117" t="s">
        <v>269</v>
      </c>
      <c r="G73" s="117" t="s">
        <v>518</v>
      </c>
    </row>
    <row r="74" spans="1:7" ht="25.5">
      <c r="A74" s="114">
        <v>44326</v>
      </c>
      <c r="B74" s="115">
        <v>73</v>
      </c>
      <c r="C74" s="116" t="s">
        <v>506</v>
      </c>
      <c r="D74" s="115">
        <v>4.1</v>
      </c>
      <c r="E74" s="116" t="s">
        <v>519</v>
      </c>
      <c r="F74" s="117" t="s">
        <v>269</v>
      </c>
      <c r="G74" s="117" t="s">
        <v>520</v>
      </c>
    </row>
    <row r="75" spans="1:7" ht="12.75">
      <c r="A75" s="114">
        <v>44326</v>
      </c>
      <c r="B75" s="115">
        <v>74</v>
      </c>
      <c r="C75" s="116" t="s">
        <v>506</v>
      </c>
      <c r="D75" s="115"/>
      <c r="E75" s="116" t="s">
        <v>549</v>
      </c>
      <c r="F75" s="117" t="s">
        <v>437</v>
      </c>
      <c r="G75" s="117" t="s">
        <v>550</v>
      </c>
    </row>
    <row r="76" spans="1:7" ht="38.25">
      <c r="A76" s="114">
        <v>44326</v>
      </c>
      <c r="B76" s="115">
        <v>75</v>
      </c>
      <c r="C76" s="116" t="s">
        <v>521</v>
      </c>
      <c r="D76" s="115">
        <v>5.1</v>
      </c>
      <c r="E76" s="116" t="s">
        <v>522</v>
      </c>
      <c r="F76" s="117" t="s">
        <v>523</v>
      </c>
      <c r="G76" s="117" t="s">
        <v>524</v>
      </c>
    </row>
    <row r="77" spans="1:7" ht="38.25">
      <c r="A77" s="114">
        <v>44326</v>
      </c>
      <c r="B77" s="115">
        <v>76</v>
      </c>
      <c r="C77" s="116" t="s">
        <v>521</v>
      </c>
      <c r="D77" s="115">
        <v>5.1</v>
      </c>
      <c r="E77" s="116" t="s">
        <v>525</v>
      </c>
      <c r="F77" s="117" t="s">
        <v>523</v>
      </c>
      <c r="G77" s="117" t="s">
        <v>526</v>
      </c>
    </row>
    <row r="78" spans="1:7" ht="25.5">
      <c r="A78" s="114">
        <v>44326</v>
      </c>
      <c r="B78" s="115">
        <v>77</v>
      </c>
      <c r="C78" s="116" t="s">
        <v>521</v>
      </c>
      <c r="D78" s="115">
        <v>5.1</v>
      </c>
      <c r="E78" s="116" t="s">
        <v>527</v>
      </c>
      <c r="F78" s="117" t="s">
        <v>478</v>
      </c>
      <c r="G78" s="117" t="s">
        <v>528</v>
      </c>
    </row>
    <row r="79" spans="1:7" ht="25.5">
      <c r="A79" s="114">
        <v>44326</v>
      </c>
      <c r="B79" s="115">
        <v>78</v>
      </c>
      <c r="C79" s="116" t="s">
        <v>521</v>
      </c>
      <c r="D79" s="115">
        <v>5.1</v>
      </c>
      <c r="E79" s="116" t="s">
        <v>529</v>
      </c>
      <c r="F79" s="117" t="s">
        <v>258</v>
      </c>
      <c r="G79" s="120" t="s">
        <v>530</v>
      </c>
    </row>
    <row r="80" spans="1:7" ht="38.25">
      <c r="A80" s="114">
        <v>44326</v>
      </c>
      <c r="B80" s="115">
        <v>79</v>
      </c>
      <c r="C80" s="116" t="s">
        <v>521</v>
      </c>
      <c r="D80" s="115">
        <v>5.1</v>
      </c>
      <c r="E80" s="120" t="s">
        <v>556</v>
      </c>
      <c r="F80" s="120" t="s">
        <v>555</v>
      </c>
      <c r="G80" s="120" t="s">
        <v>554</v>
      </c>
    </row>
    <row r="81" spans="1:7" ht="38.25">
      <c r="A81" s="114">
        <v>44326</v>
      </c>
      <c r="B81" s="115">
        <v>80</v>
      </c>
      <c r="C81" s="116" t="s">
        <v>531</v>
      </c>
      <c r="D81" s="115"/>
      <c r="E81" s="116"/>
      <c r="F81" s="117" t="s">
        <v>492</v>
      </c>
      <c r="G81" s="117" t="s">
        <v>532</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547</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115" zoomScaleNormal="11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2" sqref="A2"/>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Darling Downs Pipeline</v>
      </c>
      <c r="C2" s="105"/>
    </row>
    <row r="3" spans="2:3" ht="15">
      <c r="B3" s="106" t="s">
        <v>182</v>
      </c>
      <c r="C3" s="107">
        <f>Yearending</f>
        <v>44926</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40549705.73649999</v>
      </c>
      <c r="D9" s="140">
        <f>'2. Revenues and expenses'!E16</f>
        <v>0</v>
      </c>
      <c r="E9" s="140">
        <f>'2. Revenues and expenses'!F16</f>
        <v>40549705.73649999</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40549705.73649999</v>
      </c>
      <c r="D11" s="140">
        <f>'2. Revenues and expenses'!E20</f>
        <v>0</v>
      </c>
      <c r="E11" s="140">
        <f>'2. Revenues and expenses'!F20</f>
        <v>40549705.73649999</v>
      </c>
    </row>
    <row r="12" spans="2:5" ht="12.75">
      <c r="B12" s="53" t="s">
        <v>57</v>
      </c>
      <c r="C12" s="140">
        <f>'2. Revenues and expenses'!D30</f>
        <v>-9960664.115752853</v>
      </c>
      <c r="D12" s="140">
        <f>'2. Revenues and expenses'!E30</f>
        <v>-7048251.461670842</v>
      </c>
      <c r="E12" s="140">
        <f>'2. Revenues and expenses'!F30</f>
        <v>-17008915.577423695</v>
      </c>
    </row>
    <row r="13" spans="2:5" ht="12.75">
      <c r="B13" s="135" t="s">
        <v>379</v>
      </c>
      <c r="C13" s="140">
        <f>'2. Revenues and expenses'!D41</f>
        <v>-315515.3099999998</v>
      </c>
      <c r="D13" s="140">
        <f>'2. Revenues and expenses'!E41</f>
        <v>-1372602.9714267305</v>
      </c>
      <c r="E13" s="140">
        <f>'2. Revenues and expenses'!F41</f>
        <v>-1688118.2814267303</v>
      </c>
    </row>
    <row r="14" spans="2:5" ht="12.75">
      <c r="B14" s="124" t="s">
        <v>59</v>
      </c>
      <c r="C14" s="140">
        <f>'2. Revenues and expenses'!D42</f>
        <v>-10276179.425752854</v>
      </c>
      <c r="D14" s="140">
        <f>'2. Revenues and expenses'!E42</f>
        <v>-8420854.433097573</v>
      </c>
      <c r="E14" s="140">
        <f>'2. Revenues and expenses'!F42</f>
        <v>-18697033.858850427</v>
      </c>
    </row>
    <row r="15" spans="2:5" ht="12.75">
      <c r="B15" s="124" t="s">
        <v>95</v>
      </c>
      <c r="C15" s="140">
        <f>'2. Revenues and expenses'!D43</f>
        <v>30273526.31074713</v>
      </c>
      <c r="D15" s="140">
        <f>'2. Revenues and expenses'!E43</f>
        <v>-8420854.433097573</v>
      </c>
      <c r="E15" s="140">
        <f>'2. Revenues and expenses'!F43</f>
        <v>21852671.87764956</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238384185.80782312</v>
      </c>
      <c r="D19" s="140">
        <f>'3. Statement of pipeline assets'!E16</f>
        <v>242315003.52189738</v>
      </c>
    </row>
    <row r="20" spans="2:4" ht="12.75">
      <c r="B20" s="87" t="s">
        <v>82</v>
      </c>
      <c r="C20" s="140">
        <f>'3. Statement of pipeline assets'!D23</f>
        <v>687684.1699999986</v>
      </c>
      <c r="D20" s="140">
        <f>'3. Statement of pipeline assets'!E23</f>
        <v>724109.8800000001</v>
      </c>
    </row>
    <row r="21" spans="2:4" ht="12.75">
      <c r="B21" s="87" t="s">
        <v>139</v>
      </c>
      <c r="C21" s="140">
        <f>'3. Statement of pipeline assets'!D30</f>
        <v>30786356.189999968</v>
      </c>
      <c r="D21" s="140">
        <f>'3. Statement of pipeline assets'!E30</f>
        <v>32552956.15000002</v>
      </c>
    </row>
    <row r="22" spans="2:4" ht="12.75">
      <c r="B22" s="87" t="s">
        <v>141</v>
      </c>
      <c r="C22" s="140">
        <f>'3. Statement of pipeline assets'!D37</f>
        <v>22469353.92393778</v>
      </c>
      <c r="D22" s="140">
        <f>'3. Statement of pipeline assets'!E37</f>
        <v>23523041.577284843</v>
      </c>
    </row>
    <row r="23" spans="2:4" ht="12.75">
      <c r="B23" s="87" t="s">
        <v>535</v>
      </c>
      <c r="C23" s="140">
        <f>'3. Statement of pipeline assets'!D44</f>
        <v>0</v>
      </c>
      <c r="D23" s="140">
        <f>'3. Statement of pipeline assets'!E44</f>
        <v>0</v>
      </c>
    </row>
    <row r="24" spans="2:4" ht="12.75">
      <c r="B24" s="87" t="s">
        <v>142</v>
      </c>
      <c r="C24" s="140">
        <f>'3. Statement of pipeline assets'!D51</f>
        <v>848395.75</v>
      </c>
      <c r="D24" s="140">
        <f>'3. Statement of pipeline assets'!E51</f>
        <v>1028408.4199999999</v>
      </c>
    </row>
    <row r="25" spans="2:4" ht="12.75">
      <c r="B25" s="87" t="s">
        <v>1</v>
      </c>
      <c r="C25" s="140">
        <f>'3. Statement of pipeline assets'!D58</f>
        <v>211854.139460883</v>
      </c>
      <c r="D25" s="140">
        <f>'3. Statement of pipeline assets'!E58</f>
        <v>248341.29787634054</v>
      </c>
    </row>
    <row r="26" spans="2:4" ht="12.75">
      <c r="B26" s="87" t="s">
        <v>144</v>
      </c>
      <c r="C26" s="140">
        <f>'3. Statement of pipeline assets'!D64</f>
        <v>0</v>
      </c>
      <c r="D26" s="140">
        <f>'3. Statement of pipeline assets'!E64</f>
        <v>0</v>
      </c>
    </row>
    <row r="27" spans="2:4" ht="12.75">
      <c r="B27" s="87" t="s">
        <v>235</v>
      </c>
      <c r="C27" s="140">
        <f>'3. Statement of pipeline assets'!D71</f>
        <v>45287060.611759596</v>
      </c>
      <c r="D27" s="140">
        <f>'3. Statement of pipeline assets'!E71</f>
        <v>46916064.83561594</v>
      </c>
    </row>
    <row r="28" spans="2:4" ht="12.75">
      <c r="B28" s="87" t="s">
        <v>274</v>
      </c>
      <c r="C28" s="140">
        <f>'3. Statement of pipeline assets'!D78</f>
        <v>0</v>
      </c>
      <c r="D28" s="140">
        <f>'3. Statement of pipeline assets'!E78</f>
        <v>0</v>
      </c>
    </row>
    <row r="29" spans="2:4" ht="12.75">
      <c r="B29" s="87" t="s">
        <v>146</v>
      </c>
      <c r="C29" s="140">
        <f>'3. Statement of pipeline assets'!D79</f>
        <v>279156780.207</v>
      </c>
      <c r="D29" s="140">
        <f>'3. Statement of pipeline assets'!E79</f>
        <v>221600739.10999998</v>
      </c>
    </row>
    <row r="30" spans="2:4" ht="12.75">
      <c r="B30" s="124" t="s">
        <v>331</v>
      </c>
      <c r="C30" s="140">
        <f>'3. Statement of pipeline assets'!D80</f>
        <v>617831670.7999814</v>
      </c>
      <c r="D30" s="140">
        <f>'3. Statement of pipeline assets'!E80</f>
        <v>568908664.7926745</v>
      </c>
    </row>
    <row r="31" spans="2:4" ht="12.75">
      <c r="B31" s="87" t="s">
        <v>372</v>
      </c>
      <c r="C31" s="140">
        <f>'3. Statement of pipeline assets'!D88</f>
        <v>1252126.9300000577</v>
      </c>
      <c r="D31" s="140">
        <f>'3. Statement of pipeline assets'!E88</f>
        <v>1165772.04</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1252126.9300000577</v>
      </c>
      <c r="D36" s="140">
        <f>'3. Statement of pipeline assets'!E99</f>
        <v>1165772.04</v>
      </c>
    </row>
    <row r="37" spans="2:4" ht="15.75">
      <c r="B37" s="110" t="s">
        <v>330</v>
      </c>
      <c r="C37" s="140">
        <f>'3. Statement of pipeline assets'!D100</f>
        <v>619083797.7299814</v>
      </c>
      <c r="D37" s="140">
        <f>'3. Statement of pipeline assets'!E100</f>
        <v>570074436.8326745</v>
      </c>
    </row>
    <row r="38" spans="2:3" ht="12.75">
      <c r="B38" s="124" t="s">
        <v>360</v>
      </c>
      <c r="C38" s="139">
        <f>'1.1 Financial performance'!C10</f>
        <v>0.035298407029512965</v>
      </c>
    </row>
    <row r="41" spans="2:4" ht="25.5">
      <c r="B41" s="86" t="s">
        <v>338</v>
      </c>
      <c r="C41" s="86" t="s">
        <v>339</v>
      </c>
      <c r="D41" s="149">
        <f>VALUE(RIGHT(TEXT(Yearending,"dd/mm/yyyy"),4))</f>
        <v>2022</v>
      </c>
    </row>
    <row r="42" spans="2:3" ht="12.75">
      <c r="B42" s="130" t="s">
        <v>399</v>
      </c>
      <c r="C42" s="140">
        <f>'4. Recovered capital'!E16</f>
        <v>226079683.7451057</v>
      </c>
    </row>
    <row r="43" spans="2:3" ht="12.75">
      <c r="B43" s="130" t="s">
        <v>400</v>
      </c>
      <c r="C43" s="140">
        <f>'4. Recovered capital'!E23</f>
        <v>1551348.2882887686</v>
      </c>
    </row>
    <row r="44" spans="2:3" ht="15.75">
      <c r="B44" s="110" t="s">
        <v>92</v>
      </c>
      <c r="C44" s="140">
        <f>'4. Recovered capital'!E24</f>
        <v>227631032.0333945</v>
      </c>
    </row>
    <row r="45" spans="2:4" ht="12.75">
      <c r="B45" s="128" t="s">
        <v>205</v>
      </c>
      <c r="C45" s="128"/>
      <c r="D45" s="128"/>
    </row>
    <row r="46" spans="2:4" ht="12.75">
      <c r="B46" s="130" t="s">
        <v>113</v>
      </c>
      <c r="C46" s="140">
        <f>'4. Recovered capital'!E26</f>
        <v>412991352.19915</v>
      </c>
      <c r="D46" s="141">
        <f>_xlfn.IFERROR(INDEX('4. Recovered capital'!$F$8:$BH$34,MATCH($B46,'4. Recovered capital'!$D$8:$D$34,0),MATCH(D$41,'4. Recovered capital'!$F$8:$BH$8,0)),)</f>
        <v>40549705.73650001</v>
      </c>
    </row>
    <row r="47" spans="2:4" ht="12.75">
      <c r="B47" s="130" t="s">
        <v>114</v>
      </c>
      <c r="C47" s="140">
        <f>'4. Recovered capital'!E27</f>
        <v>-98716797.65571366</v>
      </c>
      <c r="D47" s="141">
        <f>_xlfn.IFERROR(INDEX('4. Recovered capital'!$F$8:$BH$34,MATCH($B47,'4. Recovered capital'!$D$8:$D$34,0),MATCH(D$41,'4. Recovered capital'!$F$8:$BH$8,0)),)</f>
        <v>-8420854.433097575</v>
      </c>
    </row>
    <row r="48" spans="2:4" ht="12.75">
      <c r="B48" s="130" t="s">
        <v>115</v>
      </c>
      <c r="C48" s="140">
        <f>'4. Recovered capital'!E28</f>
        <v>-48042763.58332665</v>
      </c>
      <c r="D48" s="141">
        <f>_xlfn.IFERROR(INDEX('4. Recovered capital'!$F$8:$BH$34,MATCH($B48,'4. Recovered capital'!$D$8:$D$34,0),MATCH(D$41,'4. Recovered capital'!$F$8:$BH$8,0)),)</f>
        <v>-6574330.211561173</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-183144407.4438161</v>
      </c>
      <c r="D50" s="141">
        <f>_xlfn.IFERROR(INDEX('4. Recovered capital'!$F$8:$BH$34,MATCH($B50,'4. Recovered capital'!$D$8:$D$34,0),MATCH(D$41,'4. Recovered capital'!$F$8:$BH$8,0)),)</f>
        <v>-10848421.51354696</v>
      </c>
    </row>
    <row r="51" spans="2:4" ht="12.75">
      <c r="B51" s="129" t="s">
        <v>167</v>
      </c>
      <c r="C51" s="140">
        <f>'4. Recovered capital'!E31</f>
        <v>83087383.51629362</v>
      </c>
      <c r="D51" s="141">
        <f>_xlfn.IFERROR(INDEX('4. Recovered capital'!$F$8:$BH$34,MATCH($B51,'4. Recovered capital'!$D$8:$D$34,0),MATCH(D$41,'4. Recovered capital'!$F$8:$BH$8,0)),)</f>
        <v>14706099.578294301</v>
      </c>
    </row>
    <row r="52" spans="2:4" ht="42" customHeight="1">
      <c r="B52" s="110" t="s">
        <v>206</v>
      </c>
      <c r="C52" s="140">
        <f>'4. Recovered capital'!E32</f>
        <v>144543648.5171008</v>
      </c>
      <c r="D52" s="141">
        <f>_xlfn.IFERROR(INDEX('4. Recovered capital'!$F$8:$BH$34,MATCH($B52,'4. Recovered capital'!$D$8:$D$34,0),MATCH(D$41,'4. Recovered capital'!$F$8:$BH$8,0)),)</f>
        <v>-12956798.86003768</v>
      </c>
    </row>
    <row r="53" spans="2:4" ht="12.75">
      <c r="B53" s="129" t="s">
        <v>378</v>
      </c>
      <c r="D53" s="141">
        <f>_xlfn.IFERROR(INDEX('4. Recovered capital'!$F$8:$BH$34,MATCH($B53,'4. Recovered capital'!$D$8:$D$34,0),MATCH(D$41,'4. Recovered capital'!$F$8:$BH$8,0)),)</f>
        <v>157500447.37713853</v>
      </c>
    </row>
    <row r="54" spans="2:4" ht="12.75">
      <c r="B54" s="129" t="s">
        <v>406</v>
      </c>
      <c r="D54" s="139">
        <f>_xlfn.IFERROR(INDEX('4. Recovered capital'!$F$8:$BH$34,MATCH($B54,'4. Recovered capital'!$D$8:$D$34,0),MATCH(D$41,'4. Recovered capital'!$F$8:$BH$8,0)),)</f>
        <v>0.06887867110351859</v>
      </c>
    </row>
    <row r="57" spans="2:82" ht="12.75">
      <c r="B57" s="133" t="s">
        <v>393</v>
      </c>
      <c r="C57" s="138">
        <f>D57-1</f>
        <v>2018</v>
      </c>
      <c r="D57" s="138">
        <f>E57-1</f>
        <v>2019</v>
      </c>
      <c r="E57" s="138">
        <f>F57-1</f>
        <v>2020</v>
      </c>
      <c r="F57" s="138">
        <f>G57-1</f>
        <v>2021</v>
      </c>
      <c r="G57" s="138">
        <f>VALUE(RIGHT(TEXT(Yearending,"dd/mm/yyyy"),4))</f>
        <v>2022</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-0.00818697467832874</v>
      </c>
      <c r="D58" s="144">
        <f>_xlfn.IFERROR(INDEX('4. Recovered capital'!$F$8:$BH$32,MATCH($B58,'4. Recovered capital'!$D$8:$D$32,0),MATCH(D$57,'4. Recovered capital'!$F$8:$BH$8,0))/INDEX('4. Recovered capital'!$F$8:$BH$32,MATCH($B58,'4. Recovered capital'!$D$8:$D$32,0),MATCH(D$57-1,'4. Recovered capital'!$F$8:$BH$8,0))-1,"NA")</f>
        <v>0.0018495133567293376</v>
      </c>
      <c r="E58" s="144">
        <f>_xlfn.IFERROR(INDEX('4. Recovered capital'!$F$8:$BH$32,MATCH($B58,'4. Recovered capital'!$D$8:$D$32,0),MATCH(E$57,'4. Recovered capital'!$F$8:$BH$8,0))/INDEX('4. Recovered capital'!$F$8:$BH$32,MATCH($B58,'4. Recovered capital'!$D$8:$D$32,0),MATCH(E$57-1,'4. Recovered capital'!$F$8:$BH$8,0))-1,"NA")</f>
        <v>0.10247780041066834</v>
      </c>
      <c r="F58" s="144">
        <f>_xlfn.IFERROR(INDEX('4. Recovered capital'!$F$8:$BH$32,MATCH($B58,'4. Recovered capital'!$D$8:$D$32,0),MATCH(F$57,'4. Recovered capital'!$F$8:$BH$8,0))/INDEX('4. Recovered capital'!$F$8:$BH$32,MATCH($B58,'4. Recovered capital'!$D$8:$D$32,0),MATCH(F$57-1,'4. Recovered capital'!$F$8:$BH$8,0))-1,"NA")</f>
        <v>0.13368335693875855</v>
      </c>
      <c r="G58" s="144">
        <f>_xlfn.IFERROR(INDEX('4. Recovered capital'!$F$8:$BH$32,MATCH($B58,'4. Recovered capital'!$D$8:$D$32,0),MATCH(G$57,'4. Recovered capital'!$F$8:$BH$8,0))/INDEX('4. Recovered capital'!$F$8:$BH$32,MATCH($B58,'4. Recovered capital'!$D$8:$D$32,0),MATCH(G$57-1,'4. Recovered capital'!$F$8:$BH$8,0))-1,"NA")</f>
        <v>0.04720249448927771</v>
      </c>
    </row>
    <row r="59" spans="2:7" ht="12.75">
      <c r="B59" s="130" t="s">
        <v>114</v>
      </c>
      <c r="C59" s="144">
        <f>_xlfn.IFERROR(INDEX('4. Recovered capital'!$F$8:$BH$32,MATCH($B59,'4. Recovered capital'!$D$8:$D$32,0),MATCH(C$57,'4. Recovered capital'!$F$8:$BH$8,0))/INDEX('4. Recovered capital'!$F$8:$BH$32,MATCH($B59,'4. Recovered capital'!$D$8:$D$32,0),MATCH(C$57-1,'4. Recovered capital'!$F$8:$BH$8,0))-1,"NA")</f>
        <v>-0.5170571276352316</v>
      </c>
      <c r="D59" s="144">
        <f>_xlfn.IFERROR(INDEX('4. Recovered capital'!$F$8:$BH$32,MATCH($B59,'4. Recovered capital'!$D$8:$D$32,0),MATCH(D$57,'4. Recovered capital'!$F$8:$BH$8,0))/INDEX('4. Recovered capital'!$F$8:$BH$32,MATCH($B59,'4. Recovered capital'!$D$8:$D$32,0),MATCH(D$57-1,'4. Recovered capital'!$F$8:$BH$8,0))-1,"NA")</f>
        <v>0.05042186099644175</v>
      </c>
      <c r="E59" s="144">
        <f>_xlfn.IFERROR(INDEX('4. Recovered capital'!$F$8:$BH$32,MATCH($B59,'4. Recovered capital'!$D$8:$D$32,0),MATCH(E$57,'4. Recovered capital'!$F$8:$BH$8,0))/INDEX('4. Recovered capital'!$F$8:$BH$32,MATCH($B59,'4. Recovered capital'!$D$8:$D$32,0),MATCH(E$57-1,'4. Recovered capital'!$F$8:$BH$8,0))-1,"NA")</f>
        <v>0.44969129490150483</v>
      </c>
      <c r="F59" s="144">
        <f>_xlfn.IFERROR(INDEX('4. Recovered capital'!$F$8:$BH$32,MATCH($B59,'4. Recovered capital'!$D$8:$D$32,0),MATCH(F$57,'4. Recovered capital'!$F$8:$BH$8,0))/INDEX('4. Recovered capital'!$F$8:$BH$32,MATCH($B59,'4. Recovered capital'!$D$8:$D$32,0),MATCH(F$57-1,'4. Recovered capital'!$F$8:$BH$8,0))-1,"NA")</f>
        <v>0.09095488283995223</v>
      </c>
      <c r="G59" s="144">
        <f>_xlfn.IFERROR(INDEX('4. Recovered capital'!$F$8:$BH$32,MATCH($B59,'4. Recovered capital'!$D$8:$D$32,0),MATCH(G$57,'4. Recovered capital'!$F$8:$BH$8,0))/INDEX('4. Recovered capital'!$F$8:$BH$32,MATCH($B59,'4. Recovered capital'!$D$8:$D$32,0),MATCH(G$57-1,'4. Recovered capital'!$F$8:$BH$8,0))-1,"NA")</f>
        <v>-0.0032164965780790977</v>
      </c>
    </row>
    <row r="60" spans="2:7" ht="12.75">
      <c r="B60" s="130" t="s">
        <v>115</v>
      </c>
      <c r="C60" s="144">
        <f>_xlfn.IFERROR(INDEX('4. Recovered capital'!$F$8:$BH$32,MATCH($B60,'4. Recovered capital'!$D$8:$D$32,0),MATCH(C$57,'4. Recovered capital'!$F$8:$BH$8,0))/INDEX('4. Recovered capital'!$F$8:$BH$32,MATCH($B60,'4. Recovered capital'!$D$8:$D$32,0),MATCH(C$57-1,'4. Recovered capital'!$F$8:$BH$8,0))-1,"NA")</f>
        <v>0.47682895954699234</v>
      </c>
      <c r="D60" s="144">
        <f>_xlfn.IFERROR(INDEX('4. Recovered capital'!$F$8:$BH$32,MATCH($B60,'4. Recovered capital'!$D$8:$D$32,0),MATCH(D$57,'4. Recovered capital'!$F$8:$BH$8,0))/INDEX('4. Recovered capital'!$F$8:$BH$32,MATCH($B60,'4. Recovered capital'!$D$8:$D$32,0),MATCH(D$57-1,'4. Recovered capital'!$F$8:$BH$8,0))-1,"NA")</f>
        <v>-0.0030699706437780083</v>
      </c>
      <c r="E60" s="144">
        <f>_xlfn.IFERROR(INDEX('4. Recovered capital'!$F$8:$BH$32,MATCH($B60,'4. Recovered capital'!$D$8:$D$32,0),MATCH(E$57,'4. Recovered capital'!$F$8:$BH$8,0))/INDEX('4. Recovered capital'!$F$8:$BH$32,MATCH($B60,'4. Recovered capital'!$D$8:$D$32,0),MATCH(E$57-1,'4. Recovered capital'!$F$8:$BH$8,0))-1,"NA")</f>
        <v>0.10131452656125894</v>
      </c>
      <c r="F60" s="144">
        <f>_xlfn.IFERROR(INDEX('4. Recovered capital'!$F$8:$BH$32,MATCH($B60,'4. Recovered capital'!$D$8:$D$32,0),MATCH(F$57,'4. Recovered capital'!$F$8:$BH$8,0))/INDEX('4. Recovered capital'!$F$8:$BH$32,MATCH($B60,'4. Recovered capital'!$D$8:$D$32,0),MATCH(F$57-1,'4. Recovered capital'!$F$8:$BH$8,0))-1,"NA")</f>
        <v>0.2889325683726134</v>
      </c>
      <c r="G60" s="144">
        <f>_xlfn.IFERROR(INDEX('4. Recovered capital'!$F$8:$BH$32,MATCH($B60,'4. Recovered capital'!$D$8:$D$32,0),MATCH(G$57,'4. Recovered capital'!$F$8:$BH$8,0))/INDEX('4. Recovered capital'!$F$8:$BH$32,MATCH($B60,'4. Recovered capital'!$D$8:$D$32,0),MATCH(G$57-1,'4. Recovered capital'!$F$8:$BH$8,0))-1,"NA")</f>
        <v>0.11015295551048365</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0.0753920388939553</v>
      </c>
      <c r="D62" s="144">
        <f>_xlfn.IFERROR(INDEX('4. Recovered capital'!$F$8:$BH$32,MATCH($B62,'4. Recovered capital'!$D$8:$D$32,0),MATCH(D$57,'4. Recovered capital'!$F$8:$BH$8,0))/INDEX('4. Recovered capital'!$F$8:$BH$32,MATCH($B62,'4. Recovered capital'!$D$8:$D$32,0),MATCH(D$57-1,'4. Recovered capital'!$F$8:$BH$8,0))-1,"NA")</f>
        <v>-0.0259589487885038</v>
      </c>
      <c r="E62" s="144">
        <f>_xlfn.IFERROR(INDEX('4. Recovered capital'!$F$8:$BH$32,MATCH($B62,'4. Recovered capital'!$D$8:$D$32,0),MATCH(E$57,'4. Recovered capital'!$F$8:$BH$8,0))/INDEX('4. Recovered capital'!$F$8:$BH$32,MATCH($B62,'4. Recovered capital'!$D$8:$D$32,0),MATCH(E$57-1,'4. Recovered capital'!$F$8:$BH$8,0))-1,"NA")</f>
        <v>-0.17276125673324239</v>
      </c>
      <c r="F62" s="144">
        <f>_xlfn.IFERROR(INDEX('4. Recovered capital'!$F$8:$BH$32,MATCH($B62,'4. Recovered capital'!$D$8:$D$32,0),MATCH(F$57,'4. Recovered capital'!$F$8:$BH$8,0))/INDEX('4. Recovered capital'!$F$8:$BH$32,MATCH($B62,'4. Recovered capital'!$D$8:$D$32,0),MATCH(F$57-1,'4. Recovered capital'!$F$8:$BH$8,0))-1,"NA")</f>
        <v>-0.07286217896327596</v>
      </c>
      <c r="G62" s="144">
        <f>_xlfn.IFERROR(INDEX('4. Recovered capital'!$F$8:$BH$32,MATCH($B62,'4. Recovered capital'!$D$8:$D$32,0),MATCH(G$57,'4. Recovered capital'!$F$8:$BH$8,0))/INDEX('4. Recovered capital'!$F$8:$BH$32,MATCH($B62,'4. Recovered capital'!$D$8:$D$32,0),MATCH(G$57-1,'4. Recovered capital'!$F$8:$BH$8,0))-1,"NA")</f>
        <v>0.023918726460260498</v>
      </c>
    </row>
    <row r="63" spans="2:7" ht="12.75">
      <c r="B63" s="130" t="s">
        <v>167</v>
      </c>
      <c r="C63" s="144">
        <f>_xlfn.IFERROR(INDEX('4. Recovered capital'!$F$8:$BH$32,MATCH($B63,'4. Recovered capital'!$D$8:$D$32,0),MATCH(C$57,'4. Recovered capital'!$F$8:$BH$8,0))/INDEX('4. Recovered capital'!$F$8:$BH$32,MATCH($B63,'4. Recovered capital'!$D$8:$D$32,0),MATCH(C$57-1,'4. Recovered capital'!$F$8:$BH$8,0))-1,"NA")</f>
        <v>0.6144981068186546</v>
      </c>
      <c r="D63" s="144">
        <f>_xlfn.IFERROR(INDEX('4. Recovered capital'!$F$8:$BH$32,MATCH($B63,'4. Recovered capital'!$D$8:$D$32,0),MATCH(D$57,'4. Recovered capital'!$F$8:$BH$8,0))/INDEX('4. Recovered capital'!$F$8:$BH$32,MATCH($B63,'4. Recovered capital'!$D$8:$D$32,0),MATCH(D$57-1,'4. Recovered capital'!$F$8:$BH$8,0))-1,"NA")</f>
        <v>0.024331536372213636</v>
      </c>
      <c r="E63" s="144">
        <f>_xlfn.IFERROR(INDEX('4. Recovered capital'!$F$8:$BH$32,MATCH($B63,'4. Recovered capital'!$D$8:$D$32,0),MATCH(E$57,'4. Recovered capital'!$F$8:$BH$8,0))/INDEX('4. Recovered capital'!$F$8:$BH$32,MATCH($B63,'4. Recovered capital'!$D$8:$D$32,0),MATCH(E$57-1,'4. Recovered capital'!$F$8:$BH$8,0))-1,"NA")</f>
        <v>0.3575794422770633</v>
      </c>
      <c r="F63" s="144">
        <f>_xlfn.IFERROR(INDEX('4. Recovered capital'!$F$8:$BH$32,MATCH($B63,'4. Recovered capital'!$D$8:$D$32,0),MATCH(F$57,'4. Recovered capital'!$F$8:$BH$8,0))/INDEX('4. Recovered capital'!$F$8:$BH$32,MATCH($B63,'4. Recovered capital'!$D$8:$D$32,0),MATCH(F$57-1,'4. Recovered capital'!$F$8:$BH$8,0))-1,"NA")</f>
        <v>0.3240500507917059</v>
      </c>
      <c r="G63" s="144">
        <f>_xlfn.IFERROR(INDEX('4. Recovered capital'!$F$8:$BH$32,MATCH($B63,'4. Recovered capital'!$D$8:$D$32,0),MATCH(G$57,'4. Recovered capital'!$F$8:$BH$8,0))/INDEX('4. Recovered capital'!$F$8:$BH$32,MATCH($B63,'4. Recovered capital'!$D$8:$D$32,0),MATCH(G$57-1,'4. Recovered capital'!$F$8:$BH$8,0))-1,"NA")</f>
        <v>0.0689980826376686</v>
      </c>
    </row>
    <row r="66" spans="2:8" ht="12.75">
      <c r="B66" s="86" t="s">
        <v>341</v>
      </c>
      <c r="C66" s="412" t="s">
        <v>108</v>
      </c>
      <c r="D66" s="413"/>
      <c r="E66" s="413"/>
      <c r="F66" s="414" t="s">
        <v>109</v>
      </c>
      <c r="G66" s="414"/>
      <c r="H66" s="414"/>
    </row>
    <row r="67" spans="2:8" ht="12.75">
      <c r="B67" s="79" t="s">
        <v>31</v>
      </c>
      <c r="C67" s="79" t="s">
        <v>412</v>
      </c>
      <c r="D67" s="79" t="s">
        <v>553</v>
      </c>
      <c r="E67" s="79" t="s">
        <v>410</v>
      </c>
      <c r="F67" s="79" t="s">
        <v>412</v>
      </c>
      <c r="G67" s="79" t="s">
        <v>178</v>
      </c>
      <c r="H67" s="79" t="s">
        <v>410</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8098.546999999999</v>
      </c>
      <c r="D70" s="140">
        <f>'5. Weighted average price'!N12</f>
        <v>69350</v>
      </c>
      <c r="E70" s="153">
        <f>'5. Weighted average price'!O12</f>
        <v>0.11677789473684208</v>
      </c>
      <c r="F70" s="140">
        <f>'5. Weighted average price'!P12</f>
        <v>0</v>
      </c>
      <c r="G70" s="140">
        <f>'5. Weighted average price'!Q12</f>
        <v>0</v>
      </c>
      <c r="H70" s="153">
        <f>'5. Weighted average price'!R12</f>
        <v>0</v>
      </c>
    </row>
    <row r="71" spans="2:8" ht="12.75">
      <c r="B71" s="125" t="s">
        <v>343</v>
      </c>
      <c r="C71" s="140">
        <f>'5. Weighted average price'!T12</f>
        <v>0</v>
      </c>
      <c r="D71" s="140">
        <f>'5. Weighted average price'!U12</f>
        <v>0</v>
      </c>
      <c r="E71" s="153">
        <f>'5. Weighted average price'!V12</f>
        <v>0</v>
      </c>
      <c r="F71" s="140">
        <f>'5. Weighted average price'!W12</f>
        <v>0</v>
      </c>
      <c r="G71" s="140">
        <f>'5. Weighted average price'!X12</f>
        <v>0</v>
      </c>
      <c r="H71" s="153">
        <f>'5. Weighted average price'!Y12</f>
        <v>0</v>
      </c>
    </row>
    <row r="72" spans="2:8" ht="12.75">
      <c r="B72" s="125" t="s">
        <v>344</v>
      </c>
      <c r="C72" s="140">
        <f>'5. Weighted average price'!Z12</f>
        <v>0</v>
      </c>
      <c r="D72" s="140">
        <f>'5. Weighted average price'!AA12</f>
        <v>0</v>
      </c>
      <c r="E72" s="153">
        <f>'5. Weighted average price'!AB12</f>
        <v>0</v>
      </c>
      <c r="F72" s="140">
        <f>'5. Weighted average price'!AC12</f>
        <v>0</v>
      </c>
      <c r="G72" s="140">
        <f>'5. Weighted average price'!AD12</f>
        <v>0</v>
      </c>
      <c r="H72" s="153">
        <f>'5. Weighted average price'!AE12</f>
        <v>0</v>
      </c>
    </row>
    <row r="73" spans="2:8" ht="12.75">
      <c r="B73" s="125" t="s">
        <v>345</v>
      </c>
      <c r="C73" s="140">
        <f>'5. Weighted average price'!AF12</f>
        <v>0</v>
      </c>
      <c r="D73" s="140">
        <f>'5. Weighted average price'!AG12</f>
        <v>0</v>
      </c>
      <c r="E73" s="153">
        <f>'5. Weighted average price'!AH12</f>
        <v>0</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0</v>
      </c>
      <c r="G79" s="140">
        <f>'5. Weighted average price'!Q13</f>
        <v>0</v>
      </c>
      <c r="H79" s="153">
        <f>'5. Weighted average price'!R13</f>
        <v>0</v>
      </c>
    </row>
    <row r="80" spans="2:8" ht="12.75">
      <c r="B80" s="125" t="s">
        <v>343</v>
      </c>
      <c r="C80" s="140">
        <f>'5. Weighted average price'!T13</f>
        <v>0</v>
      </c>
      <c r="D80" s="140">
        <f>'5. Weighted average price'!U13</f>
        <v>0</v>
      </c>
      <c r="E80" s="153">
        <f>'5. Weighted average price'!V13</f>
        <v>0</v>
      </c>
      <c r="F80" s="140">
        <f>'5. Weighted average price'!W13</f>
        <v>0</v>
      </c>
      <c r="G80" s="140">
        <f>'5. Weighted average price'!X13</f>
        <v>0</v>
      </c>
      <c r="H80" s="153">
        <f>'5. Weighted average price'!Y13</f>
        <v>0</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0</v>
      </c>
      <c r="G82" s="140">
        <f>'5. Weighted average price'!AJ13</f>
        <v>0</v>
      </c>
      <c r="H82" s="153">
        <f>'5. Weighted average price'!AK13</f>
        <v>0</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0</v>
      </c>
      <c r="G88" s="140">
        <f>'5. Weighted average price'!Q14</f>
        <v>0</v>
      </c>
      <c r="H88" s="153">
        <f>'5. Weighted average price'!R14</f>
        <v>0</v>
      </c>
    </row>
    <row r="89" spans="2:8" ht="12.75">
      <c r="B89" s="125" t="s">
        <v>343</v>
      </c>
      <c r="C89" s="140">
        <f>'5. Weighted average price'!T14</f>
        <v>0</v>
      </c>
      <c r="D89" s="140">
        <f>'5. Weighted average price'!U14</f>
        <v>0</v>
      </c>
      <c r="E89" s="153">
        <f>'5. Weighted average price'!V14</f>
        <v>0</v>
      </c>
      <c r="F89" s="140">
        <f>'5. Weighted average price'!W14</f>
        <v>0</v>
      </c>
      <c r="G89" s="140">
        <f>'5. Weighted average price'!X14</f>
        <v>0</v>
      </c>
      <c r="H89" s="153">
        <f>'5. Weighted average price'!Y14</f>
        <v>0</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0</v>
      </c>
      <c r="D99" s="140">
        <f>'5. Weighted average price'!G18</f>
        <v>0</v>
      </c>
      <c r="E99" s="153">
        <f>'5. Weighted average price'!H18</f>
        <v>0</v>
      </c>
      <c r="F99" s="140">
        <f>'5. Weighted average price'!I18</f>
        <v>0</v>
      </c>
      <c r="G99" s="140">
        <f>'5. Weighted average price'!J18</f>
        <v>0</v>
      </c>
      <c r="H99" s="153">
        <f>'5. Weighted average price'!K18</f>
        <v>0</v>
      </c>
    </row>
    <row r="100" spans="2:8" ht="12.75">
      <c r="B100" s="109" t="s">
        <v>408</v>
      </c>
      <c r="C100" s="140">
        <f>'5. Weighted average price'!F19</f>
        <v>29603.836</v>
      </c>
      <c r="D100" s="134"/>
      <c r="E100" s="134"/>
      <c r="F100" s="140">
        <f>'5. Weighted average price'!I19</f>
        <v>2758.8180752</v>
      </c>
      <c r="G100" s="134"/>
      <c r="H100" s="134"/>
    </row>
    <row r="102" ht="12.75">
      <c r="F102" s="122"/>
    </row>
    <row r="103" spans="2:4" ht="25.5">
      <c r="B103" s="137" t="s">
        <v>394</v>
      </c>
      <c r="C103" s="86" t="s">
        <v>335</v>
      </c>
      <c r="D103" s="86" t="s">
        <v>336</v>
      </c>
    </row>
    <row r="104" spans="2:4" ht="25.5">
      <c r="B104" s="80" t="s">
        <v>352</v>
      </c>
      <c r="C104" s="140">
        <f>C37</f>
        <v>619083797.7299814</v>
      </c>
      <c r="D104" s="140">
        <f>C52</f>
        <v>144543648.5171008</v>
      </c>
    </row>
    <row r="105" spans="2:4" ht="12.75">
      <c r="B105" s="130" t="s">
        <v>353</v>
      </c>
      <c r="C105" s="143">
        <f>_xlfn.IFERROR('3. Statement of pipeline assets'!D99/'3. Statement of pipeline assets'!D100,0)</f>
        <v>0.0020225483764738797</v>
      </c>
      <c r="D105" s="143">
        <f>_xlfn.IFERROR('4. Recovered capital'!E23/'4. Recovered capital'!E24,0)</f>
        <v>0.006815188045455854</v>
      </c>
    </row>
    <row r="106" spans="2:4" ht="12.75">
      <c r="B106" s="130" t="s">
        <v>354</v>
      </c>
      <c r="C106" s="143">
        <f>_xlfn.IFERROR('3. Statement of pipeline assets'!D80/'3. Statement of pipeline assets'!D100,0)</f>
        <v>0.9979774516235261</v>
      </c>
      <c r="D106" s="143">
        <f>_xlfn.IFERROR('4. Recovered capital'!E16/'4. Recovered capital'!E24,0)</f>
        <v>0.9931848119545441</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0.9692964382064704</v>
      </c>
    </row>
    <row r="111" spans="2:3" ht="12.75">
      <c r="B111" s="130" t="s">
        <v>355</v>
      </c>
      <c r="C111" s="142">
        <f>_xlfn.IFERROR('2. Revenues and expenses'!D41/'2. Revenues and expenses'!D42,0)</f>
        <v>0.030703561793529555</v>
      </c>
    </row>
    <row r="114" spans="2:4" ht="31.5" customHeight="1">
      <c r="B114" s="136" t="s">
        <v>404</v>
      </c>
      <c r="C114" s="86" t="s">
        <v>337</v>
      </c>
      <c r="D114" s="86" t="s">
        <v>366</v>
      </c>
    </row>
    <row r="115" spans="2:4" ht="12.75">
      <c r="B115" s="130" t="s">
        <v>367</v>
      </c>
      <c r="C115" s="140">
        <f>'2. Revenues and expenses'!F24</f>
        <v>-9960664.115752853</v>
      </c>
      <c r="D115" s="140">
        <f>'3.3 Depreciation amortisation'!N53</f>
        <v>-10014982.115752842</v>
      </c>
    </row>
    <row r="116" spans="2:4" ht="12.75">
      <c r="B116" s="130" t="s">
        <v>368</v>
      </c>
      <c r="C116" s="140">
        <f>'2. Revenues and expenses'!F35</f>
        <v>-315515.3099999998</v>
      </c>
      <c r="D116" s="140">
        <f>'3.3 Depreciation amortisation'!M78</f>
        <v>-315515.3099999998</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A2" sqref="A2"/>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8" t="s">
        <v>96</v>
      </c>
      <c r="D1" s="179"/>
    </row>
    <row r="2" spans="2:3" ht="15">
      <c r="B2" s="180" t="str">
        <f>Tradingname</f>
        <v>Darling Downs Pipeline</v>
      </c>
      <c r="C2" s="181"/>
    </row>
    <row r="3" spans="2:3" ht="15">
      <c r="B3" s="182" t="s">
        <v>182</v>
      </c>
      <c r="C3" s="183">
        <f>Yearending</f>
        <v>44926</v>
      </c>
    </row>
    <row r="4" ht="20.25">
      <c r="B4" s="184"/>
    </row>
    <row r="5" ht="15.75">
      <c r="B5" s="185" t="s">
        <v>184</v>
      </c>
    </row>
    <row r="6" spans="2:8" ht="12.75">
      <c r="B6" s="186"/>
      <c r="C6" s="187"/>
      <c r="D6" s="187"/>
      <c r="E6" s="188"/>
      <c r="F6" s="189"/>
      <c r="G6" s="190"/>
      <c r="H6" s="190"/>
    </row>
    <row r="7" spans="2:3" ht="13.5" customHeight="1">
      <c r="B7" s="177" t="s">
        <v>28</v>
      </c>
      <c r="C7" s="192" t="s">
        <v>567</v>
      </c>
    </row>
    <row r="8" spans="2:3" ht="13.5" customHeight="1">
      <c r="B8" s="177" t="s">
        <v>181</v>
      </c>
      <c r="C8" s="193" t="s">
        <v>568</v>
      </c>
    </row>
    <row r="9" spans="2:3" ht="13.5" customHeight="1">
      <c r="B9" s="177" t="s">
        <v>29</v>
      </c>
      <c r="C9" s="169">
        <v>3</v>
      </c>
    </row>
    <row r="10" spans="2:3" ht="13.5" customHeight="1">
      <c r="B10" s="177" t="s">
        <v>30</v>
      </c>
      <c r="C10" s="169" t="s">
        <v>569</v>
      </c>
    </row>
    <row r="12" ht="15.75">
      <c r="B12" s="185" t="s">
        <v>185</v>
      </c>
    </row>
    <row r="14" spans="2:4" ht="51" customHeight="1">
      <c r="B14" s="164" t="s">
        <v>31</v>
      </c>
      <c r="C14" s="176" t="s">
        <v>125</v>
      </c>
      <c r="D14" s="176" t="s">
        <v>42</v>
      </c>
    </row>
    <row r="15" spans="2:4" ht="14.25">
      <c r="B15" s="171" t="s">
        <v>32</v>
      </c>
      <c r="C15" s="166"/>
      <c r="D15" s="166"/>
    </row>
    <row r="16" spans="2:4" ht="12.75">
      <c r="B16" s="172" t="s">
        <v>373</v>
      </c>
      <c r="C16" s="167" t="s">
        <v>570</v>
      </c>
      <c r="D16" s="167" t="s">
        <v>398</v>
      </c>
    </row>
    <row r="17" spans="2:4" ht="17.25" customHeight="1">
      <c r="B17" s="172" t="s">
        <v>33</v>
      </c>
      <c r="C17" s="167" t="s">
        <v>570</v>
      </c>
      <c r="D17" s="167" t="s">
        <v>398</v>
      </c>
    </row>
    <row r="18" spans="2:4" ht="12.75">
      <c r="B18" s="172" t="s">
        <v>34</v>
      </c>
      <c r="C18" s="167" t="s">
        <v>398</v>
      </c>
      <c r="D18" s="167" t="s">
        <v>398</v>
      </c>
    </row>
    <row r="19" spans="2:4" ht="14.25">
      <c r="B19" s="173" t="s">
        <v>239</v>
      </c>
      <c r="C19" s="166"/>
      <c r="D19" s="166"/>
    </row>
    <row r="20" spans="2:4" ht="12.75">
      <c r="B20" s="174" t="s">
        <v>237</v>
      </c>
      <c r="C20" s="167" t="s">
        <v>398</v>
      </c>
      <c r="D20" s="167" t="s">
        <v>398</v>
      </c>
    </row>
    <row r="21" spans="2:4" ht="25.5">
      <c r="B21" s="175" t="s">
        <v>238</v>
      </c>
      <c r="C21" s="167" t="s">
        <v>398</v>
      </c>
      <c r="D21" s="167" t="s">
        <v>398</v>
      </c>
    </row>
    <row r="22" spans="2:4" ht="14.25">
      <c r="B22" s="173" t="s">
        <v>35</v>
      </c>
      <c r="C22" s="166"/>
      <c r="D22" s="166"/>
    </row>
    <row r="23" spans="2:4" ht="12.75">
      <c r="B23" s="172" t="s">
        <v>36</v>
      </c>
      <c r="C23" s="167" t="s">
        <v>398</v>
      </c>
      <c r="D23" s="167" t="s">
        <v>398</v>
      </c>
    </row>
    <row r="24" spans="2:4" ht="12.75">
      <c r="B24" s="172" t="s">
        <v>37</v>
      </c>
      <c r="C24" s="167" t="s">
        <v>398</v>
      </c>
      <c r="D24" s="167" t="s">
        <v>398</v>
      </c>
    </row>
    <row r="25" spans="2:4" ht="14.25">
      <c r="B25" s="171" t="s">
        <v>38</v>
      </c>
      <c r="C25" s="166"/>
      <c r="D25" s="166"/>
    </row>
    <row r="26" spans="2:4" ht="12.75">
      <c r="B26" s="172" t="s">
        <v>39</v>
      </c>
      <c r="C26" s="167" t="s">
        <v>570</v>
      </c>
      <c r="D26" s="167" t="s">
        <v>398</v>
      </c>
    </row>
    <row r="27" spans="2:4" ht="12.75">
      <c r="B27" s="172" t="s">
        <v>40</v>
      </c>
      <c r="C27" s="167" t="s">
        <v>570</v>
      </c>
      <c r="D27" s="167" t="s">
        <v>398</v>
      </c>
    </row>
    <row r="28" spans="2:4" ht="14.25">
      <c r="B28" s="171" t="s">
        <v>41</v>
      </c>
      <c r="C28" s="166"/>
      <c r="D28" s="166"/>
    </row>
    <row r="29" spans="2:4" ht="12.75">
      <c r="B29" s="168" t="s">
        <v>407</v>
      </c>
      <c r="C29" s="169"/>
      <c r="D29" s="169"/>
    </row>
    <row r="30" spans="2:4" ht="12.75">
      <c r="B30" s="168" t="s">
        <v>407</v>
      </c>
      <c r="C30" s="169"/>
      <c r="D30" s="169"/>
    </row>
    <row r="31" spans="2:4" ht="12.75">
      <c r="B31" s="168" t="s">
        <v>407</v>
      </c>
      <c r="C31" s="169"/>
      <c r="D31" s="169"/>
    </row>
    <row r="32" spans="2:4" ht="12.75">
      <c r="B32" s="168" t="s">
        <v>407</v>
      </c>
      <c r="C32" s="169"/>
      <c r="D32" s="169"/>
    </row>
    <row r="33" spans="2:4" ht="12.75">
      <c r="B33" s="168" t="s">
        <v>407</v>
      </c>
      <c r="C33" s="169"/>
      <c r="D33" s="169"/>
    </row>
    <row r="34" spans="2:4" ht="12.75">
      <c r="B34" s="168" t="s">
        <v>407</v>
      </c>
      <c r="C34" s="169"/>
      <c r="D34" s="169"/>
    </row>
    <row r="35" spans="2:4" ht="12.75">
      <c r="B35" s="168" t="s">
        <v>407</v>
      </c>
      <c r="C35" s="169"/>
      <c r="D35" s="169"/>
    </row>
    <row r="36" spans="2:4" ht="12.75">
      <c r="B36" s="168" t="s">
        <v>407</v>
      </c>
      <c r="C36" s="169"/>
      <c r="D36" s="169"/>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2" sqref="A2"/>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Darling Downs Pipeline</v>
      </c>
      <c r="C2" s="105"/>
    </row>
    <row r="3" spans="2:3" ht="15">
      <c r="B3" s="106" t="s">
        <v>182</v>
      </c>
      <c r="C3" s="107">
        <f>Yearending</f>
        <v>44926</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21852671.87764956</v>
      </c>
      <c r="D8" s="121"/>
    </row>
    <row r="9" spans="2:3" ht="13.5" customHeight="1">
      <c r="B9" s="82" t="s">
        <v>92</v>
      </c>
      <c r="C9" s="147">
        <f>'3. Statement of pipeline assets'!$D$100</f>
        <v>619083797.7299814</v>
      </c>
    </row>
    <row r="10" spans="2:3" ht="13.5" customHeight="1">
      <c r="B10" s="82" t="s">
        <v>93</v>
      </c>
      <c r="C10" s="360">
        <f>_xlfn.IFERROR(C8/C9,0)</f>
        <v>0.035298407029512965</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7"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9" t="s">
        <v>195</v>
      </c>
      <c r="C1" s="419"/>
      <c r="D1" s="419"/>
      <c r="E1" s="42"/>
      <c r="F1" s="42"/>
      <c r="G1" s="42"/>
      <c r="H1" s="42"/>
      <c r="I1" s="42"/>
    </row>
    <row r="2" spans="2:9" ht="18" customHeight="1">
      <c r="B2" s="104" t="str">
        <f>Tradingname</f>
        <v>Darling Downs Pipeline</v>
      </c>
      <c r="C2" s="105"/>
      <c r="I2" s="84"/>
    </row>
    <row r="3" spans="2:3" ht="15">
      <c r="B3" s="106" t="s">
        <v>182</v>
      </c>
      <c r="C3" s="107">
        <f>Yearending</f>
        <v>44926</v>
      </c>
    </row>
    <row r="4" spans="2:7" ht="12.75" customHeight="1">
      <c r="B4" s="41"/>
      <c r="D4" s="83"/>
      <c r="G4" s="83"/>
    </row>
    <row r="5" spans="2:4" ht="15.75">
      <c r="B5" s="415" t="s">
        <v>226</v>
      </c>
      <c r="C5" s="415"/>
      <c r="D5" s="415"/>
    </row>
    <row r="6" spans="2:9" ht="12.75">
      <c r="B6" s="45"/>
      <c r="C6" s="46"/>
      <c r="D6" s="47"/>
      <c r="E6" s="47"/>
      <c r="F6" s="47"/>
      <c r="G6" s="47"/>
      <c r="H6" s="47"/>
      <c r="I6" s="47"/>
    </row>
    <row r="7" spans="2:9" ht="30.75" customHeight="1">
      <c r="B7" s="165"/>
      <c r="C7" s="165"/>
      <c r="D7" s="416" t="s">
        <v>232</v>
      </c>
      <c r="E7" s="417"/>
      <c r="F7" s="418"/>
      <c r="G7" s="416" t="s">
        <v>233</v>
      </c>
      <c r="H7" s="417"/>
      <c r="I7" s="418"/>
    </row>
    <row r="8" spans="2:9" ht="51" customHeight="1">
      <c r="B8" s="170" t="s">
        <v>224</v>
      </c>
      <c r="C8" s="176" t="s">
        <v>18</v>
      </c>
      <c r="D8" s="201" t="s">
        <v>55</v>
      </c>
      <c r="E8" s="201" t="s">
        <v>56</v>
      </c>
      <c r="F8" s="201" t="s">
        <v>23</v>
      </c>
      <c r="G8" s="201" t="s">
        <v>55</v>
      </c>
      <c r="H8" s="201" t="s">
        <v>56</v>
      </c>
      <c r="I8" s="201" t="s">
        <v>23</v>
      </c>
    </row>
    <row r="9" spans="2:9" ht="12.75">
      <c r="B9" s="202"/>
      <c r="C9" s="203"/>
      <c r="D9" s="204" t="s">
        <v>183</v>
      </c>
      <c r="E9" s="204" t="s">
        <v>183</v>
      </c>
      <c r="F9" s="204" t="s">
        <v>183</v>
      </c>
      <c r="G9" s="204" t="s">
        <v>183</v>
      </c>
      <c r="H9" s="204" t="s">
        <v>183</v>
      </c>
      <c r="I9" s="204" t="s">
        <v>183</v>
      </c>
    </row>
    <row r="10" spans="2:9" ht="12.75">
      <c r="B10" s="202"/>
      <c r="C10" s="205" t="s">
        <v>43</v>
      </c>
      <c r="D10" s="204"/>
      <c r="E10" s="204"/>
      <c r="F10" s="204"/>
      <c r="G10" s="204"/>
      <c r="H10" s="204"/>
      <c r="I10" s="204"/>
    </row>
    <row r="11" spans="2:9" ht="12.75">
      <c r="B11" s="195" t="s">
        <v>579</v>
      </c>
      <c r="C11" s="206" t="s">
        <v>124</v>
      </c>
      <c r="D11" s="213">
        <f>'2.1 Revenue by service'!D21</f>
        <v>40549705.73649999</v>
      </c>
      <c r="E11" s="213">
        <f>'2.1 Revenue by service'!E21</f>
        <v>0</v>
      </c>
      <c r="F11" s="213">
        <f>SUM(D11:E11)</f>
        <v>40549705.73649999</v>
      </c>
      <c r="G11" s="213">
        <f>'2.1 Revenue by service'!G21</f>
        <v>38721933.86654999</v>
      </c>
      <c r="H11" s="213">
        <f>'2.1 Revenue by service'!H21</f>
        <v>0</v>
      </c>
      <c r="I11" s="213">
        <f>SUM(G11:H11)</f>
        <v>38721933.86654999</v>
      </c>
    </row>
    <row r="12" spans="2:9" ht="12.75">
      <c r="B12" s="195" t="s">
        <v>579</v>
      </c>
      <c r="C12" s="207" t="s">
        <v>44</v>
      </c>
      <c r="D12" s="213">
        <f>'2.2 Revenue contributions '!C15</f>
        <v>0</v>
      </c>
      <c r="E12" s="213">
        <f>'2.2 Revenue contributions '!D15</f>
        <v>0</v>
      </c>
      <c r="F12" s="213">
        <f>SUM(D12:E12)</f>
        <v>0</v>
      </c>
      <c r="G12" s="197">
        <v>0</v>
      </c>
      <c r="H12" s="197">
        <v>0</v>
      </c>
      <c r="I12" s="213">
        <f>SUM(G12:H12)</f>
        <v>0</v>
      </c>
    </row>
    <row r="13" spans="2:9" ht="12.75">
      <c r="B13" s="195" t="s">
        <v>579</v>
      </c>
      <c r="C13" s="206" t="s">
        <v>374</v>
      </c>
      <c r="D13" s="213">
        <f>'2.2 Revenue contributions '!D27</f>
        <v>0</v>
      </c>
      <c r="E13" s="213"/>
      <c r="F13" s="213">
        <f>SUM(D13:E13)</f>
        <v>0</v>
      </c>
      <c r="G13" s="197">
        <v>0</v>
      </c>
      <c r="H13" s="196"/>
      <c r="I13" s="213">
        <f>SUM(G13:H13)</f>
        <v>0</v>
      </c>
    </row>
    <row r="14" spans="2:9" ht="12.75">
      <c r="B14" s="195" t="s">
        <v>579</v>
      </c>
      <c r="C14" s="206" t="s">
        <v>19</v>
      </c>
      <c r="D14" s="197">
        <v>0</v>
      </c>
      <c r="E14" s="197">
        <v>0</v>
      </c>
      <c r="F14" s="213">
        <f>SUM(D14:E14)</f>
        <v>0</v>
      </c>
      <c r="G14" s="197">
        <v>0</v>
      </c>
      <c r="H14" s="197">
        <v>0</v>
      </c>
      <c r="I14" s="213">
        <f>SUM(G14:H14)</f>
        <v>0</v>
      </c>
    </row>
    <row r="15" spans="2:9" ht="12.75">
      <c r="B15" s="195" t="s">
        <v>579</v>
      </c>
      <c r="C15" s="208" t="s">
        <v>46</v>
      </c>
      <c r="D15" s="197">
        <v>0</v>
      </c>
      <c r="E15" s="197">
        <v>0</v>
      </c>
      <c r="F15" s="213">
        <f>SUM(D15:E15)</f>
        <v>0</v>
      </c>
      <c r="G15" s="197">
        <v>0</v>
      </c>
      <c r="H15" s="197">
        <v>0</v>
      </c>
      <c r="I15" s="213">
        <f>SUM(G15:H15)</f>
        <v>0</v>
      </c>
    </row>
    <row r="16" spans="2:9" ht="12.75">
      <c r="B16" s="198"/>
      <c r="C16" s="209" t="s">
        <v>45</v>
      </c>
      <c r="D16" s="214">
        <f aca="true" t="shared" si="0" ref="D16:I16">SUM(D11:D15)</f>
        <v>40549705.73649999</v>
      </c>
      <c r="E16" s="214">
        <f t="shared" si="0"/>
        <v>0</v>
      </c>
      <c r="F16" s="214">
        <f t="shared" si="0"/>
        <v>40549705.73649999</v>
      </c>
      <c r="G16" s="214">
        <f t="shared" si="0"/>
        <v>38721933.86654999</v>
      </c>
      <c r="H16" s="214">
        <f t="shared" si="0"/>
        <v>0</v>
      </c>
      <c r="I16" s="214">
        <f t="shared" si="0"/>
        <v>38721933.86654999</v>
      </c>
    </row>
    <row r="17" spans="2:9" ht="12.75">
      <c r="B17" s="194"/>
      <c r="C17" s="205" t="s">
        <v>51</v>
      </c>
      <c r="D17" s="215"/>
      <c r="E17" s="215"/>
      <c r="F17" s="215"/>
      <c r="G17" s="200"/>
      <c r="H17" s="200"/>
      <c r="I17" s="215"/>
    </row>
    <row r="18" spans="2:9" ht="12.75">
      <c r="B18" s="195" t="s">
        <v>579</v>
      </c>
      <c r="C18" s="208" t="s">
        <v>402</v>
      </c>
      <c r="D18" s="213">
        <f>'2.3 Indirect revenue'!G36</f>
        <v>0</v>
      </c>
      <c r="E18" s="213">
        <f>'2.3 Indirect revenue'!H36</f>
        <v>0</v>
      </c>
      <c r="F18" s="213">
        <f>SUM(D18:E18)</f>
        <v>0</v>
      </c>
      <c r="G18" s="197">
        <v>0</v>
      </c>
      <c r="H18" s="197">
        <v>0</v>
      </c>
      <c r="I18" s="213">
        <f>SUM(G18:H18)</f>
        <v>0</v>
      </c>
    </row>
    <row r="19" spans="2:9" ht="12.75">
      <c r="B19" s="198"/>
      <c r="C19" s="209" t="s">
        <v>47</v>
      </c>
      <c r="D19" s="214">
        <f aca="true" t="shared" si="1" ref="D19:I19">SUM(D18:D18)</f>
        <v>0</v>
      </c>
      <c r="E19" s="214">
        <f t="shared" si="1"/>
        <v>0</v>
      </c>
      <c r="F19" s="214">
        <f t="shared" si="1"/>
        <v>0</v>
      </c>
      <c r="G19" s="214">
        <f t="shared" si="1"/>
        <v>0</v>
      </c>
      <c r="H19" s="214">
        <f t="shared" si="1"/>
        <v>0</v>
      </c>
      <c r="I19" s="214">
        <f t="shared" si="1"/>
        <v>0</v>
      </c>
    </row>
    <row r="20" spans="2:9" ht="12.75">
      <c r="B20" s="198"/>
      <c r="C20" s="209" t="s">
        <v>20</v>
      </c>
      <c r="D20" s="214">
        <f aca="true" t="shared" si="2" ref="D20:I20">D16+D19</f>
        <v>40549705.73649999</v>
      </c>
      <c r="E20" s="214">
        <f t="shared" si="2"/>
        <v>0</v>
      </c>
      <c r="F20" s="214">
        <f t="shared" si="2"/>
        <v>40549705.73649999</v>
      </c>
      <c r="G20" s="214">
        <f t="shared" si="2"/>
        <v>38721933.86654999</v>
      </c>
      <c r="H20" s="214">
        <f t="shared" si="2"/>
        <v>0</v>
      </c>
      <c r="I20" s="214">
        <f t="shared" si="2"/>
        <v>38721933.86654999</v>
      </c>
    </row>
    <row r="21" spans="2:9" ht="12.75">
      <c r="B21" s="198"/>
      <c r="C21" s="210" t="s">
        <v>57</v>
      </c>
      <c r="D21" s="200"/>
      <c r="E21" s="200"/>
      <c r="F21" s="215"/>
      <c r="G21" s="200"/>
      <c r="H21" s="200"/>
      <c r="I21" s="215"/>
    </row>
    <row r="22" spans="2:9" ht="12.75">
      <c r="B22" s="195" t="s">
        <v>580</v>
      </c>
      <c r="C22" s="211" t="s">
        <v>126</v>
      </c>
      <c r="D22" s="197">
        <v>0</v>
      </c>
      <c r="E22" s="197">
        <v>-4028123.545582346</v>
      </c>
      <c r="F22" s="213">
        <f aca="true" t="shared" si="3" ref="F22:F29">SUM(D22:E22)</f>
        <v>-4028123.545582346</v>
      </c>
      <c r="G22" s="197">
        <v>0</v>
      </c>
      <c r="H22" s="197">
        <v>-3987341.8521291963</v>
      </c>
      <c r="I22" s="213">
        <f aca="true" t="shared" si="4" ref="I22:I27">SUM(G22:H22)</f>
        <v>-3987341.8521291963</v>
      </c>
    </row>
    <row r="23" spans="2:9" ht="12.75">
      <c r="B23" s="195" t="s">
        <v>580</v>
      </c>
      <c r="C23" s="211" t="s">
        <v>127</v>
      </c>
      <c r="D23" s="197">
        <v>0</v>
      </c>
      <c r="E23" s="197">
        <v>-2474462.6408983557</v>
      </c>
      <c r="F23" s="213">
        <f t="shared" si="3"/>
        <v>-2474462.6408983557</v>
      </c>
      <c r="G23" s="197">
        <v>0</v>
      </c>
      <c r="H23" s="197">
        <v>-1722316.2733664336</v>
      </c>
      <c r="I23" s="213">
        <f t="shared" si="4"/>
        <v>-1722316.2733664336</v>
      </c>
    </row>
    <row r="24" spans="2:10" ht="12.75">
      <c r="B24" s="195" t="s">
        <v>581</v>
      </c>
      <c r="C24" s="211" t="s">
        <v>21</v>
      </c>
      <c r="D24" s="197">
        <v>-9960664.115752853</v>
      </c>
      <c r="E24" s="197">
        <v>0</v>
      </c>
      <c r="F24" s="213">
        <f t="shared" si="3"/>
        <v>-9960664.115752853</v>
      </c>
      <c r="G24" s="197">
        <v>-10024564.09250687</v>
      </c>
      <c r="H24" s="197">
        <v>0</v>
      </c>
      <c r="I24" s="213">
        <f t="shared" si="4"/>
        <v>-10024564.09250687</v>
      </c>
      <c r="J24" s="121"/>
    </row>
    <row r="25" spans="2:9" ht="12.75">
      <c r="B25" s="195" t="s">
        <v>580</v>
      </c>
      <c r="C25" s="211" t="s">
        <v>48</v>
      </c>
      <c r="D25" s="197">
        <v>0</v>
      </c>
      <c r="E25" s="197">
        <v>0</v>
      </c>
      <c r="F25" s="213">
        <f t="shared" si="3"/>
        <v>0</v>
      </c>
      <c r="G25" s="197">
        <v>0</v>
      </c>
      <c r="H25" s="197">
        <v>0</v>
      </c>
      <c r="I25" s="213">
        <f t="shared" si="4"/>
        <v>0</v>
      </c>
    </row>
    <row r="26" spans="2:9" ht="12.75">
      <c r="B26" s="195" t="s">
        <v>580</v>
      </c>
      <c r="C26" s="211" t="s">
        <v>49</v>
      </c>
      <c r="D26" s="197">
        <v>0</v>
      </c>
      <c r="E26" s="197">
        <v>0</v>
      </c>
      <c r="F26" s="213">
        <f t="shared" si="3"/>
        <v>0</v>
      </c>
      <c r="G26" s="197">
        <v>0</v>
      </c>
      <c r="H26" s="197">
        <v>0</v>
      </c>
      <c r="I26" s="213">
        <f t="shared" si="4"/>
        <v>0</v>
      </c>
    </row>
    <row r="27" spans="2:9" ht="12.75">
      <c r="B27" s="195" t="s">
        <v>580</v>
      </c>
      <c r="C27" s="211" t="s">
        <v>50</v>
      </c>
      <c r="D27" s="197">
        <v>0</v>
      </c>
      <c r="E27" s="197">
        <v>0</v>
      </c>
      <c r="F27" s="213">
        <f t="shared" si="3"/>
        <v>0</v>
      </c>
      <c r="G27" s="197">
        <v>0</v>
      </c>
      <c r="H27" s="197">
        <v>0</v>
      </c>
      <c r="I27" s="213">
        <f t="shared" si="4"/>
        <v>0</v>
      </c>
    </row>
    <row r="28" spans="2:10" ht="12.75">
      <c r="B28" s="195" t="s">
        <v>580</v>
      </c>
      <c r="C28" s="211" t="s">
        <v>63</v>
      </c>
      <c r="D28" s="197">
        <v>0</v>
      </c>
      <c r="E28" s="197">
        <v>-305557.2885548687</v>
      </c>
      <c r="F28" s="213">
        <f>SUM(D28:E28)</f>
        <v>-305557.2885548687</v>
      </c>
      <c r="G28" s="197">
        <v>0</v>
      </c>
      <c r="H28" s="197">
        <v>-182578.16009313823</v>
      </c>
      <c r="I28" s="213">
        <f>SUM(G28:H28)</f>
        <v>-182578.16009313823</v>
      </c>
      <c r="J28" s="50"/>
    </row>
    <row r="29" spans="2:9" ht="12.75">
      <c r="B29" s="195" t="s">
        <v>580</v>
      </c>
      <c r="C29" s="212" t="s">
        <v>60</v>
      </c>
      <c r="D29" s="197">
        <v>0</v>
      </c>
      <c r="E29" s="197">
        <v>-240107.98663527193</v>
      </c>
      <c r="F29" s="213">
        <f t="shared" si="3"/>
        <v>-240107.98663527193</v>
      </c>
      <c r="G29" s="197">
        <v>0</v>
      </c>
      <c r="H29" s="197">
        <v>-1072483.123046575</v>
      </c>
      <c r="I29" s="213">
        <f>SUM(G29:H29)</f>
        <v>-1072483.123046575</v>
      </c>
    </row>
    <row r="30" spans="2:9" ht="12.75">
      <c r="B30" s="198"/>
      <c r="C30" s="209" t="s">
        <v>58</v>
      </c>
      <c r="D30" s="214">
        <f aca="true" t="shared" si="5" ref="D30:I30">SUM(D22:D29)</f>
        <v>-9960664.115752853</v>
      </c>
      <c r="E30" s="214">
        <f t="shared" si="5"/>
        <v>-7048251.461670842</v>
      </c>
      <c r="F30" s="214">
        <f t="shared" si="5"/>
        <v>-17008915.577423695</v>
      </c>
      <c r="G30" s="214">
        <f t="shared" si="5"/>
        <v>-10024564.09250687</v>
      </c>
      <c r="H30" s="214">
        <f t="shared" si="5"/>
        <v>-6964719.4086353425</v>
      </c>
      <c r="I30" s="214">
        <f t="shared" si="5"/>
        <v>-16989283.50114221</v>
      </c>
    </row>
    <row r="31" spans="2:9" ht="12.75">
      <c r="B31" s="195" t="s">
        <v>580</v>
      </c>
      <c r="C31" s="210" t="s">
        <v>157</v>
      </c>
      <c r="D31" s="215"/>
      <c r="E31" s="215"/>
      <c r="F31" s="215"/>
      <c r="G31" s="200"/>
      <c r="H31" s="200"/>
      <c r="I31" s="215"/>
    </row>
    <row r="32" spans="2:9" ht="12.75">
      <c r="B32" s="195" t="s">
        <v>580</v>
      </c>
      <c r="C32" s="211" t="s">
        <v>52</v>
      </c>
      <c r="D32" s="213">
        <f>SUMIF('2.4 Shared costs'!$C$9:$C$35,'2. Revenues and expenses'!$C32,'2.4 Shared costs'!$H$9:$H$35)</f>
        <v>0</v>
      </c>
      <c r="E32" s="213">
        <f>SUMIF('2.4 Shared costs'!$C$9:$C$35,'2. Revenues and expenses'!$C32,'2.4 Shared costs'!$I$9:$I$35)</f>
        <v>-607724.5177920286</v>
      </c>
      <c r="F32" s="213">
        <f aca="true" t="shared" si="6" ref="F32:F40">SUM(D32:E32)</f>
        <v>-607724.5177920286</v>
      </c>
      <c r="G32" s="197">
        <v>0</v>
      </c>
      <c r="H32" s="197">
        <v>-821129.9477604565</v>
      </c>
      <c r="I32" s="213">
        <f aca="true" t="shared" si="7" ref="I32:I40">SUM(G32:H32)</f>
        <v>-821129.9477604565</v>
      </c>
    </row>
    <row r="33" spans="2:9" ht="12.75">
      <c r="B33" s="195" t="s">
        <v>580</v>
      </c>
      <c r="C33" s="211" t="s">
        <v>61</v>
      </c>
      <c r="D33" s="213">
        <f>SUMIF('2.4 Shared costs'!$C$9:$C$35,'2. Revenues and expenses'!$C33,'2.4 Shared costs'!$H$9:$H$35)</f>
        <v>0</v>
      </c>
      <c r="E33" s="213">
        <f>SUMIF('2.4 Shared costs'!$C$9:$C$35,'2. Revenues and expenses'!$C33,'2.4 Shared costs'!$I$9:$I$35)</f>
        <v>-259129.1718272618</v>
      </c>
      <c r="F33" s="213">
        <f t="shared" si="6"/>
        <v>-259129.1718272618</v>
      </c>
      <c r="G33" s="197">
        <v>0</v>
      </c>
      <c r="H33" s="197">
        <v>-114313.87735819859</v>
      </c>
      <c r="I33" s="213">
        <f t="shared" si="7"/>
        <v>-114313.87735819859</v>
      </c>
    </row>
    <row r="34" spans="2:9" ht="12.75">
      <c r="B34" s="195" t="s">
        <v>580</v>
      </c>
      <c r="C34" s="208" t="s">
        <v>369</v>
      </c>
      <c r="D34" s="213">
        <f>SUMIF('2.4 Shared costs'!$C$9:$C$35,'2. Revenues and expenses'!$C34,'2.4 Shared costs'!$H$9:$H$35)</f>
        <v>0</v>
      </c>
      <c r="E34" s="213">
        <f>SUMIF('2.4 Shared costs'!$C$9:$C$35,'2. Revenues and expenses'!$C34,'2.4 Shared costs'!$I$9:$I$35)</f>
        <v>-407022.02346027363</v>
      </c>
      <c r="F34" s="213">
        <f t="shared" si="6"/>
        <v>-407022.02346027363</v>
      </c>
      <c r="G34" s="197">
        <v>0</v>
      </c>
      <c r="H34" s="197">
        <v>-508602.22573697637</v>
      </c>
      <c r="I34" s="213">
        <f t="shared" si="7"/>
        <v>-508602.22573697637</v>
      </c>
    </row>
    <row r="35" spans="2:9" ht="12.75">
      <c r="B35" s="195" t="s">
        <v>581</v>
      </c>
      <c r="C35" s="212" t="s">
        <v>53</v>
      </c>
      <c r="D35" s="213">
        <f>SUMIF('2.4 Shared costs'!$C$9:$C$35,'2. Revenues and expenses'!$C35,'2.4 Shared costs'!$H$9:$H$35)</f>
        <v>-315515.3099999998</v>
      </c>
      <c r="E35" s="213">
        <f>SUMIF('2.4 Shared costs'!$C$9:$C$35,'2. Revenues and expenses'!$C35,'2.4 Shared costs'!$I$9:$I$35)</f>
        <v>0</v>
      </c>
      <c r="F35" s="213">
        <f t="shared" si="6"/>
        <v>-315515.3099999998</v>
      </c>
      <c r="G35" s="197">
        <v>-79847.12000000002</v>
      </c>
      <c r="H35" s="197">
        <v>0</v>
      </c>
      <c r="I35" s="213">
        <f t="shared" si="7"/>
        <v>-79847.12000000002</v>
      </c>
    </row>
    <row r="36" spans="2:9" ht="12.75">
      <c r="B36" s="195" t="s">
        <v>580</v>
      </c>
      <c r="C36" s="212" t="s">
        <v>62</v>
      </c>
      <c r="D36" s="213">
        <f>SUMIF('2.4 Shared costs'!$C$9:$C$35,'2. Revenues and expenses'!$C36,'2.4 Shared costs'!$H$9:$H$35)</f>
        <v>0</v>
      </c>
      <c r="E36" s="213">
        <f>SUMIF('2.4 Shared costs'!$C$9:$C$35,'2. Revenues and expenses'!$C36,'2.4 Shared costs'!$I$9:$I$35)</f>
        <v>-98727.25834716653</v>
      </c>
      <c r="F36" s="213">
        <f t="shared" si="6"/>
        <v>-98727.25834716653</v>
      </c>
      <c r="G36" s="197">
        <v>0</v>
      </c>
      <c r="H36" s="197">
        <v>-39262.02510231329</v>
      </c>
      <c r="I36" s="213">
        <f t="shared" si="7"/>
        <v>-39262.02510231329</v>
      </c>
    </row>
    <row r="37" spans="2:9" ht="12.75">
      <c r="B37" s="195" t="s">
        <v>580</v>
      </c>
      <c r="C37" s="208" t="s">
        <v>128</v>
      </c>
      <c r="D37" s="213">
        <f>SUMIF('2.4 Shared costs'!$C$9:$C$35,'2. Revenues and expenses'!$C37,'2.4 Shared costs'!$H$9:$H$35)</f>
        <v>0</v>
      </c>
      <c r="E37" s="213">
        <f>SUMIF('2.4 Shared costs'!$C$9:$C$35,'2. Revenues and expenses'!$C37,'2.4 Shared costs'!$I$9:$I$35)</f>
        <v>0</v>
      </c>
      <c r="F37" s="213">
        <f t="shared" si="6"/>
        <v>0</v>
      </c>
      <c r="G37" s="197">
        <v>0</v>
      </c>
      <c r="H37" s="197">
        <v>0</v>
      </c>
      <c r="I37" s="213">
        <f t="shared" si="7"/>
        <v>0</v>
      </c>
    </row>
    <row r="38" spans="2:9" ht="12.75">
      <c r="B38" s="195" t="s">
        <v>580</v>
      </c>
      <c r="C38" s="208" t="s">
        <v>54</v>
      </c>
      <c r="D38" s="213">
        <f>SUMIF('2.4 Shared costs'!$C$9:$C$35,'2. Revenues and expenses'!$C38,'2.4 Shared costs'!$H$9:$H$35)</f>
        <v>0</v>
      </c>
      <c r="E38" s="213">
        <f>SUMIF('2.4 Shared costs'!$C$9:$C$35,'2. Revenues and expenses'!$C38,'2.4 Shared costs'!$I$9:$I$35)</f>
        <v>0</v>
      </c>
      <c r="F38" s="213">
        <f t="shared" si="6"/>
        <v>0</v>
      </c>
      <c r="G38" s="197">
        <v>0</v>
      </c>
      <c r="H38" s="197">
        <v>0</v>
      </c>
      <c r="I38" s="213">
        <f t="shared" si="7"/>
        <v>0</v>
      </c>
    </row>
    <row r="39" spans="2:9" ht="12.75">
      <c r="B39" s="195" t="s">
        <v>580</v>
      </c>
      <c r="C39" s="208" t="s">
        <v>370</v>
      </c>
      <c r="D39" s="213">
        <f>SUMIF('2.4 Shared costs'!$C$9:$C$35,'2. Revenues and expenses'!$C39,'2.4 Shared costs'!$H$9:$H$35)</f>
        <v>0</v>
      </c>
      <c r="E39" s="213">
        <f>SUMIF('2.4 Shared costs'!$C$9:$C$35,'2. Revenues and expenses'!$C39,'2.4 Shared costs'!$I$9:$I$35)</f>
        <v>0</v>
      </c>
      <c r="F39" s="213">
        <f t="shared" si="6"/>
        <v>0</v>
      </c>
      <c r="G39" s="197">
        <v>0</v>
      </c>
      <c r="H39" s="197">
        <v>0</v>
      </c>
      <c r="I39" s="213">
        <f t="shared" si="7"/>
        <v>0</v>
      </c>
    </row>
    <row r="40" spans="2:9" ht="12.75">
      <c r="B40" s="195" t="s">
        <v>580</v>
      </c>
      <c r="C40" s="212" t="s">
        <v>179</v>
      </c>
      <c r="D40" s="213">
        <f>SUMIF('2.4 Shared costs'!$C$9:$C$35,'2. Revenues and expenses'!$C40,'2.4 Shared costs'!$H$9:$H$35)</f>
        <v>0</v>
      </c>
      <c r="E40" s="213">
        <f>SUMIF('2.4 Shared costs'!$C$9:$C$35,'2. Revenues and expenses'!$C40,'2.4 Shared costs'!$I$9:$I$35)</f>
        <v>0</v>
      </c>
      <c r="F40" s="213">
        <f t="shared" si="6"/>
        <v>0</v>
      </c>
      <c r="G40" s="197">
        <v>0</v>
      </c>
      <c r="H40" s="197">
        <v>0</v>
      </c>
      <c r="I40" s="213">
        <f t="shared" si="7"/>
        <v>0</v>
      </c>
    </row>
    <row r="41" spans="2:9" ht="12.75">
      <c r="B41" s="198"/>
      <c r="C41" s="209" t="s">
        <v>180</v>
      </c>
      <c r="D41" s="214">
        <f>SUM(D32:D40)</f>
        <v>-315515.3099999998</v>
      </c>
      <c r="E41" s="214">
        <f>SUM(E32:E40)</f>
        <v>-1372602.9714267305</v>
      </c>
      <c r="F41" s="214">
        <f>SUM(F32:F40)</f>
        <v>-1688118.2814267303</v>
      </c>
      <c r="G41" s="197">
        <v>-79847.12000000002</v>
      </c>
      <c r="H41" s="197">
        <v>-1483308.0759579448</v>
      </c>
      <c r="I41" s="214">
        <f>SUM(I32:I40)</f>
        <v>-1563155.195957945</v>
      </c>
    </row>
    <row r="42" spans="2:9" ht="12.75">
      <c r="B42" s="198"/>
      <c r="C42" s="209" t="s">
        <v>59</v>
      </c>
      <c r="D42" s="214">
        <f>D30+D41</f>
        <v>-10276179.425752854</v>
      </c>
      <c r="E42" s="214">
        <f>E30+E41</f>
        <v>-8420854.433097573</v>
      </c>
      <c r="F42" s="214">
        <f>F30+F41</f>
        <v>-18697033.858850427</v>
      </c>
      <c r="G42" s="197">
        <v>-10104411.21250687</v>
      </c>
      <c r="H42" s="197">
        <v>-8448027.484593287</v>
      </c>
      <c r="I42" s="214">
        <f>I30+I41</f>
        <v>-18552438.697100155</v>
      </c>
    </row>
    <row r="43" spans="2:9" ht="12.75">
      <c r="B43" s="195" t="s">
        <v>580</v>
      </c>
      <c r="C43" s="209" t="s">
        <v>95</v>
      </c>
      <c r="D43" s="213">
        <f>D20+D42</f>
        <v>30273526.31074713</v>
      </c>
      <c r="E43" s="213">
        <f>E20+E42</f>
        <v>-8420854.433097573</v>
      </c>
      <c r="F43" s="213">
        <f>F20+F42</f>
        <v>21852671.87764956</v>
      </c>
      <c r="G43" s="197">
        <v>28617522.654043123</v>
      </c>
      <c r="H43" s="197">
        <v>-8448027.484593287</v>
      </c>
      <c r="I43" s="213">
        <f>I20+I42</f>
        <v>20169495.169449836</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2" sqref="A2"/>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0" t="s">
        <v>135</v>
      </c>
      <c r="C1" s="420"/>
      <c r="D1" s="42"/>
      <c r="E1" s="42"/>
      <c r="F1" s="42"/>
      <c r="G1" s="42"/>
      <c r="H1" s="42"/>
      <c r="I1" s="42"/>
    </row>
    <row r="2" spans="2:9" ht="16.5" customHeight="1">
      <c r="B2" s="104" t="str">
        <f>Tradingname</f>
        <v>Darling Downs Pipeline</v>
      </c>
      <c r="C2" s="105"/>
      <c r="I2" s="84"/>
    </row>
    <row r="3" spans="2:3" ht="15">
      <c r="B3" s="106" t="s">
        <v>182</v>
      </c>
      <c r="C3" s="107">
        <f>Yearending</f>
        <v>44926</v>
      </c>
    </row>
    <row r="4" spans="2:7" ht="12.75" customHeight="1">
      <c r="B4" s="41"/>
      <c r="D4" s="83"/>
      <c r="G4" s="83"/>
    </row>
    <row r="5" spans="2:4" ht="15.75">
      <c r="B5" s="415" t="s">
        <v>186</v>
      </c>
      <c r="C5" s="415"/>
      <c r="D5" s="415"/>
    </row>
    <row r="6" spans="2:9" ht="12.75">
      <c r="B6" s="45"/>
      <c r="C6" s="46"/>
      <c r="D6" s="47"/>
      <c r="E6" s="47"/>
      <c r="F6" s="47"/>
      <c r="G6" s="47"/>
      <c r="H6" s="47"/>
      <c r="I6" s="47"/>
    </row>
    <row r="7" spans="2:9" ht="21" customHeight="1">
      <c r="B7" s="165"/>
      <c r="C7" s="176"/>
      <c r="D7" s="421" t="s">
        <v>232</v>
      </c>
      <c r="E7" s="422"/>
      <c r="F7" s="423"/>
      <c r="G7" s="421" t="s">
        <v>233</v>
      </c>
      <c r="H7" s="422"/>
      <c r="I7" s="423"/>
    </row>
    <row r="8" spans="2:9" ht="51" customHeight="1">
      <c r="B8" s="164" t="s">
        <v>224</v>
      </c>
      <c r="C8" s="176" t="s">
        <v>18</v>
      </c>
      <c r="D8" s="201" t="s">
        <v>55</v>
      </c>
      <c r="E8" s="201" t="s">
        <v>56</v>
      </c>
      <c r="F8" s="201" t="s">
        <v>23</v>
      </c>
      <c r="G8" s="201" t="s">
        <v>55</v>
      </c>
      <c r="H8" s="201" t="s">
        <v>56</v>
      </c>
      <c r="I8" s="201" t="s">
        <v>23</v>
      </c>
    </row>
    <row r="9" spans="2:9" ht="15.75" customHeight="1">
      <c r="B9" s="164"/>
      <c r="C9" s="176"/>
      <c r="D9" s="204" t="s">
        <v>183</v>
      </c>
      <c r="E9" s="204" t="s">
        <v>183</v>
      </c>
      <c r="F9" s="204" t="s">
        <v>183</v>
      </c>
      <c r="G9" s="204" t="s">
        <v>183</v>
      </c>
      <c r="H9" s="204" t="s">
        <v>183</v>
      </c>
      <c r="I9" s="204" t="s">
        <v>183</v>
      </c>
    </row>
    <row r="10" spans="2:9" ht="12.75">
      <c r="B10" s="194"/>
      <c r="C10" s="218" t="s">
        <v>135</v>
      </c>
      <c r="D10" s="204"/>
      <c r="E10" s="204"/>
      <c r="F10" s="204"/>
      <c r="G10" s="204"/>
      <c r="H10" s="204"/>
      <c r="I10" s="204"/>
    </row>
    <row r="11" spans="2:9" ht="12.75">
      <c r="B11" s="195" t="s">
        <v>578</v>
      </c>
      <c r="C11" s="206" t="s">
        <v>176</v>
      </c>
      <c r="D11" s="197">
        <v>8098546.999999999</v>
      </c>
      <c r="E11" s="197">
        <v>0</v>
      </c>
      <c r="F11" s="213">
        <f aca="true" t="shared" si="0" ref="F11:F20">SUM(D11:E11)</f>
        <v>8098546.999999999</v>
      </c>
      <c r="G11" s="197">
        <v>7839105</v>
      </c>
      <c r="H11" s="197">
        <v>0</v>
      </c>
      <c r="I11" s="213">
        <f aca="true" t="shared" si="1" ref="I11:I20">SUM(G11:H11)</f>
        <v>7839105</v>
      </c>
    </row>
    <row r="12" spans="2:9" ht="12.75">
      <c r="B12" s="195" t="s">
        <v>578</v>
      </c>
      <c r="C12" s="206" t="s">
        <v>156</v>
      </c>
      <c r="D12" s="197">
        <v>0</v>
      </c>
      <c r="E12" s="197">
        <v>0</v>
      </c>
      <c r="F12" s="213">
        <f t="shared" si="0"/>
        <v>0</v>
      </c>
      <c r="G12" s="197">
        <v>0</v>
      </c>
      <c r="H12" s="197">
        <v>0</v>
      </c>
      <c r="I12" s="213">
        <f t="shared" si="1"/>
        <v>0</v>
      </c>
    </row>
    <row r="13" spans="2:9" ht="12.75">
      <c r="B13" s="195" t="s">
        <v>578</v>
      </c>
      <c r="C13" s="206" t="s">
        <v>77</v>
      </c>
      <c r="D13" s="197">
        <v>0</v>
      </c>
      <c r="E13" s="197">
        <v>0</v>
      </c>
      <c r="F13" s="213">
        <f t="shared" si="0"/>
        <v>0</v>
      </c>
      <c r="G13" s="197">
        <v>0</v>
      </c>
      <c r="H13" s="197">
        <v>0</v>
      </c>
      <c r="I13" s="213">
        <f t="shared" si="1"/>
        <v>0</v>
      </c>
    </row>
    <row r="14" spans="2:9" ht="12.75">
      <c r="B14" s="195" t="s">
        <v>578</v>
      </c>
      <c r="C14" s="206" t="s">
        <v>237</v>
      </c>
      <c r="D14" s="197">
        <v>0</v>
      </c>
      <c r="E14" s="197">
        <v>0</v>
      </c>
      <c r="F14" s="213">
        <f t="shared" si="0"/>
        <v>0</v>
      </c>
      <c r="G14" s="197">
        <v>0</v>
      </c>
      <c r="H14" s="197">
        <v>0</v>
      </c>
      <c r="I14" s="213">
        <f t="shared" si="1"/>
        <v>0</v>
      </c>
    </row>
    <row r="15" spans="2:9" ht="25.5">
      <c r="B15" s="195" t="s">
        <v>578</v>
      </c>
      <c r="C15" s="216" t="s">
        <v>238</v>
      </c>
      <c r="D15" s="197">
        <v>0</v>
      </c>
      <c r="E15" s="197">
        <v>0</v>
      </c>
      <c r="F15" s="213">
        <f t="shared" si="0"/>
        <v>0</v>
      </c>
      <c r="G15" s="197">
        <v>0</v>
      </c>
      <c r="H15" s="197">
        <v>0</v>
      </c>
      <c r="I15" s="213">
        <f t="shared" si="1"/>
        <v>0</v>
      </c>
    </row>
    <row r="16" spans="2:9" ht="12.75">
      <c r="B16" s="195" t="s">
        <v>578</v>
      </c>
      <c r="C16" s="206" t="s">
        <v>376</v>
      </c>
      <c r="D16" s="197">
        <v>0</v>
      </c>
      <c r="E16" s="197">
        <v>0</v>
      </c>
      <c r="F16" s="213">
        <f t="shared" si="0"/>
        <v>0</v>
      </c>
      <c r="G16" s="197">
        <v>0</v>
      </c>
      <c r="H16" s="197">
        <v>0</v>
      </c>
      <c r="I16" s="213">
        <f>SUM(G16:H16)</f>
        <v>0</v>
      </c>
    </row>
    <row r="17" spans="2:9" ht="12.75">
      <c r="B17" s="195" t="s">
        <v>578</v>
      </c>
      <c r="C17" s="206" t="s">
        <v>375</v>
      </c>
      <c r="D17" s="197">
        <v>0</v>
      </c>
      <c r="E17" s="197">
        <v>0</v>
      </c>
      <c r="F17" s="213">
        <f t="shared" si="0"/>
        <v>0</v>
      </c>
      <c r="G17" s="197">
        <v>0</v>
      </c>
      <c r="H17" s="197">
        <v>0</v>
      </c>
      <c r="I17" s="213">
        <f>SUM(G17:H17)</f>
        <v>0</v>
      </c>
    </row>
    <row r="18" spans="2:9" ht="12.75">
      <c r="B18" s="195" t="s">
        <v>578</v>
      </c>
      <c r="C18" s="206" t="s">
        <v>78</v>
      </c>
      <c r="D18" s="197">
        <v>3000</v>
      </c>
      <c r="E18" s="197">
        <v>0</v>
      </c>
      <c r="F18" s="213">
        <f t="shared" si="0"/>
        <v>3000</v>
      </c>
      <c r="G18" s="197">
        <v>36000</v>
      </c>
      <c r="H18" s="197">
        <v>0</v>
      </c>
      <c r="I18" s="213">
        <f t="shared" si="1"/>
        <v>36000</v>
      </c>
    </row>
    <row r="19" spans="2:9" ht="12.75">
      <c r="B19" s="195" t="s">
        <v>578</v>
      </c>
      <c r="C19" s="206" t="s">
        <v>79</v>
      </c>
      <c r="D19" s="197">
        <v>0</v>
      </c>
      <c r="E19" s="197">
        <v>0</v>
      </c>
      <c r="F19" s="213">
        <f t="shared" si="0"/>
        <v>0</v>
      </c>
      <c r="G19" s="197">
        <v>0</v>
      </c>
      <c r="H19" s="197">
        <v>0</v>
      </c>
      <c r="I19" s="213">
        <f t="shared" si="1"/>
        <v>0</v>
      </c>
    </row>
    <row r="20" spans="2:9" ht="12.75">
      <c r="B20" s="195" t="s">
        <v>578</v>
      </c>
      <c r="C20" s="206" t="s">
        <v>377</v>
      </c>
      <c r="D20" s="197">
        <v>32448158.73649999</v>
      </c>
      <c r="E20" s="197">
        <v>0</v>
      </c>
      <c r="F20" s="213">
        <f t="shared" si="0"/>
        <v>32448158.73649999</v>
      </c>
      <c r="G20" s="197">
        <v>30846828.86654999</v>
      </c>
      <c r="H20" s="197">
        <v>0</v>
      </c>
      <c r="I20" s="213">
        <f t="shared" si="1"/>
        <v>30846828.86654999</v>
      </c>
    </row>
    <row r="21" spans="2:9" ht="12.75">
      <c r="B21" s="198"/>
      <c r="C21" s="217" t="s">
        <v>124</v>
      </c>
      <c r="D21" s="214">
        <f aca="true" t="shared" si="2" ref="D21:I21">SUM(D11:D20)</f>
        <v>40549705.73649999</v>
      </c>
      <c r="E21" s="214">
        <f t="shared" si="2"/>
        <v>0</v>
      </c>
      <c r="F21" s="214">
        <f t="shared" si="2"/>
        <v>40549705.73649999</v>
      </c>
      <c r="G21" s="214">
        <f t="shared" si="2"/>
        <v>38721933.86654999</v>
      </c>
      <c r="H21" s="214">
        <f t="shared" si="2"/>
        <v>0</v>
      </c>
      <c r="I21" s="214">
        <f t="shared" si="2"/>
        <v>38721933.86654999</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2" sqref="A2"/>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8" t="s">
        <v>196</v>
      </c>
      <c r="C1" s="219"/>
      <c r="D1" s="219"/>
      <c r="E1" s="219"/>
      <c r="F1" s="219"/>
      <c r="G1" s="219"/>
      <c r="H1" s="219"/>
      <c r="I1" s="219"/>
      <c r="J1" s="219"/>
    </row>
    <row r="2" spans="2:3" ht="15.75" customHeight="1">
      <c r="B2" s="180" t="str">
        <f>Tradingname</f>
        <v>Darling Downs Pipeline</v>
      </c>
      <c r="C2" s="181"/>
    </row>
    <row r="3" spans="2:6" ht="18.75" customHeight="1">
      <c r="B3" s="182" t="s">
        <v>182</v>
      </c>
      <c r="C3" s="183">
        <f>Yearending</f>
        <v>44926</v>
      </c>
      <c r="F3" s="179"/>
    </row>
    <row r="4" ht="20.25">
      <c r="B4" s="184"/>
    </row>
    <row r="5" ht="15.75">
      <c r="B5" s="185" t="s">
        <v>187</v>
      </c>
    </row>
    <row r="6" spans="2:10" ht="12.75">
      <c r="B6" s="186"/>
      <c r="C6" s="187"/>
      <c r="D6" s="187"/>
      <c r="E6" s="187"/>
      <c r="F6" s="187"/>
      <c r="G6" s="188"/>
      <c r="H6" s="189"/>
      <c r="I6" s="190"/>
      <c r="J6" s="190"/>
    </row>
    <row r="7" spans="2:5" ht="39" customHeight="1">
      <c r="B7" s="361" t="s">
        <v>18</v>
      </c>
      <c r="C7" s="201" t="s">
        <v>55</v>
      </c>
      <c r="D7" s="201" t="s">
        <v>56</v>
      </c>
      <c r="E7" s="201" t="s">
        <v>23</v>
      </c>
    </row>
    <row r="8" spans="2:5" ht="13.5" customHeight="1">
      <c r="B8" s="170"/>
      <c r="C8" s="204" t="s">
        <v>183</v>
      </c>
      <c r="D8" s="204" t="s">
        <v>183</v>
      </c>
      <c r="E8" s="204" t="s">
        <v>183</v>
      </c>
    </row>
    <row r="9" spans="2:5" ht="13.5" customHeight="1">
      <c r="B9" s="292"/>
      <c r="C9" s="221"/>
      <c r="D9" s="221"/>
      <c r="E9" s="214">
        <f aca="true" t="shared" si="0" ref="E9:E15">SUM(C9:D9)</f>
        <v>0</v>
      </c>
    </row>
    <row r="10" spans="2:5" ht="13.5" customHeight="1">
      <c r="B10" s="292"/>
      <c r="C10" s="221"/>
      <c r="D10" s="221"/>
      <c r="E10" s="214">
        <f t="shared" si="0"/>
        <v>0</v>
      </c>
    </row>
    <row r="11" spans="2:5" ht="13.5" customHeight="1">
      <c r="B11" s="292"/>
      <c r="C11" s="221"/>
      <c r="D11" s="221"/>
      <c r="E11" s="214">
        <f t="shared" si="0"/>
        <v>0</v>
      </c>
    </row>
    <row r="12" spans="2:5" ht="13.5" customHeight="1">
      <c r="B12" s="292"/>
      <c r="C12" s="221"/>
      <c r="D12" s="221"/>
      <c r="E12" s="214">
        <f t="shared" si="0"/>
        <v>0</v>
      </c>
    </row>
    <row r="13" spans="2:5" ht="13.5" customHeight="1">
      <c r="B13" s="292"/>
      <c r="C13" s="221"/>
      <c r="D13" s="221"/>
      <c r="E13" s="214">
        <f t="shared" si="0"/>
        <v>0</v>
      </c>
    </row>
    <row r="14" spans="2:5" ht="13.5" customHeight="1">
      <c r="B14" s="292"/>
      <c r="C14" s="221"/>
      <c r="D14" s="221"/>
      <c r="E14" s="214">
        <f t="shared" si="0"/>
        <v>0</v>
      </c>
    </row>
    <row r="15" spans="2:5" ht="12.75">
      <c r="B15" s="223" t="s">
        <v>23</v>
      </c>
      <c r="C15" s="214">
        <f>SUM(C9:C14)</f>
        <v>0</v>
      </c>
      <c r="D15" s="214">
        <f>SUM(D9:D14)</f>
        <v>0</v>
      </c>
      <c r="E15" s="214">
        <f t="shared" si="0"/>
        <v>0</v>
      </c>
    </row>
    <row r="17" ht="15.75">
      <c r="B17" s="185" t="s">
        <v>188</v>
      </c>
    </row>
    <row r="18" spans="2:6" ht="19.5" customHeight="1">
      <c r="B18" s="186"/>
      <c r="C18" s="187"/>
      <c r="D18" s="187"/>
      <c r="E18" s="187"/>
      <c r="F18" s="187"/>
    </row>
    <row r="19" spans="2:4" ht="24.75" customHeight="1">
      <c r="B19" s="170" t="s">
        <v>130</v>
      </c>
      <c r="C19" s="222" t="s">
        <v>18</v>
      </c>
      <c r="D19" s="201" t="s">
        <v>23</v>
      </c>
    </row>
    <row r="20" spans="2:4" ht="12.75">
      <c r="B20" s="170"/>
      <c r="C20" s="204"/>
      <c r="D20" s="204" t="s">
        <v>183</v>
      </c>
    </row>
    <row r="21" spans="2:4" ht="12.75">
      <c r="B21" s="292"/>
      <c r="C21" s="220"/>
      <c r="D21" s="221"/>
    </row>
    <row r="22" spans="2:4" ht="12.75">
      <c r="B22" s="292"/>
      <c r="C22" s="220"/>
      <c r="D22" s="221"/>
    </row>
    <row r="23" spans="2:4" ht="12.75">
      <c r="B23" s="292"/>
      <c r="C23" s="220"/>
      <c r="D23" s="221"/>
    </row>
    <row r="24" spans="2:4" ht="12.75">
      <c r="B24" s="292"/>
      <c r="C24" s="220"/>
      <c r="D24" s="221"/>
    </row>
    <row r="25" spans="2:4" ht="12.75">
      <c r="B25" s="292"/>
      <c r="C25" s="220"/>
      <c r="D25" s="221"/>
    </row>
    <row r="26" spans="2:4" ht="12.75">
      <c r="B26" s="292"/>
      <c r="C26" s="220"/>
      <c r="D26" s="221"/>
    </row>
    <row r="27" spans="2:4" ht="12.75">
      <c r="B27" s="424" t="s">
        <v>129</v>
      </c>
      <c r="C27" s="425"/>
      <c r="D27" s="214">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2" sqref="A2"/>
    </sheetView>
  </sheetViews>
  <sheetFormatPr defaultColWidth="9.140625" defaultRowHeight="12.75"/>
  <cols>
    <col min="1" max="1" width="12.421875" style="236" customWidth="1"/>
    <col min="2" max="2" width="18.57421875" style="236" customWidth="1"/>
    <col min="3" max="3" width="42.28125" style="236" customWidth="1"/>
    <col min="4" max="4" width="26.8515625" style="236" customWidth="1"/>
    <col min="5" max="5" width="22.57421875" style="236" customWidth="1"/>
    <col min="6" max="6" width="20.57421875" style="236" customWidth="1"/>
    <col min="7" max="8" width="22.57421875" style="236" customWidth="1"/>
    <col min="9" max="9" width="35.28125" style="236" customWidth="1"/>
    <col min="10" max="10" width="25.140625" style="236" customWidth="1"/>
    <col min="11" max="16384" width="9.140625" style="236" customWidth="1"/>
  </cols>
  <sheetData>
    <row r="1" spans="2:8" ht="20.25">
      <c r="B1" s="426" t="s">
        <v>191</v>
      </c>
      <c r="C1" s="426"/>
      <c r="D1" s="219"/>
      <c r="E1" s="219"/>
      <c r="F1" s="219"/>
      <c r="G1" s="219"/>
      <c r="H1" s="219"/>
    </row>
    <row r="2" spans="2:8" ht="17.25" customHeight="1">
      <c r="B2" s="180" t="str">
        <f>Tradingname</f>
        <v>Darling Downs Pipeline</v>
      </c>
      <c r="C2" s="181"/>
      <c r="D2" s="235"/>
      <c r="E2" s="427" t="s">
        <v>413</v>
      </c>
      <c r="F2" s="427"/>
      <c r="G2" s="427"/>
      <c r="H2" s="235"/>
    </row>
    <row r="3" spans="2:7" ht="17.25" customHeight="1">
      <c r="B3" s="182" t="s">
        <v>182</v>
      </c>
      <c r="C3" s="183">
        <f>Yearending</f>
        <v>44926</v>
      </c>
      <c r="E3" s="427"/>
      <c r="F3" s="427"/>
      <c r="G3" s="427"/>
    </row>
    <row r="4" spans="2:7" ht="14.25" customHeight="1">
      <c r="B4" s="184"/>
      <c r="E4" s="427"/>
      <c r="F4" s="427"/>
      <c r="G4" s="427"/>
    </row>
    <row r="5" spans="2:8" ht="15.75">
      <c r="B5" s="237" t="s">
        <v>192</v>
      </c>
      <c r="C5" s="238"/>
      <c r="D5" s="238"/>
      <c r="E5" s="238"/>
      <c r="F5" s="239"/>
      <c r="G5" s="238"/>
      <c r="H5" s="238"/>
    </row>
    <row r="6" spans="2:8" ht="15.75">
      <c r="B6" s="237"/>
      <c r="C6" s="238"/>
      <c r="D6" s="238"/>
      <c r="E6" s="238"/>
      <c r="F6" s="239"/>
      <c r="G6" s="238"/>
      <c r="H6" s="238"/>
    </row>
    <row r="7" spans="2:8" ht="40.5" customHeight="1">
      <c r="B7" s="230" t="s">
        <v>224</v>
      </c>
      <c r="C7" s="230" t="s">
        <v>189</v>
      </c>
      <c r="D7" s="231" t="s">
        <v>219</v>
      </c>
      <c r="E7" s="231" t="s">
        <v>221</v>
      </c>
      <c r="F7" s="231" t="s">
        <v>66</v>
      </c>
      <c r="G7" s="231" t="s">
        <v>85</v>
      </c>
      <c r="H7" s="231" t="s">
        <v>86</v>
      </c>
    </row>
    <row r="8" spans="2:8" ht="12.75">
      <c r="B8" s="232"/>
      <c r="C8" s="230" t="s">
        <v>190</v>
      </c>
      <c r="D8" s="233" t="s">
        <v>183</v>
      </c>
      <c r="E8" s="233" t="s">
        <v>183</v>
      </c>
      <c r="F8" s="233"/>
      <c r="G8" s="233" t="s">
        <v>183</v>
      </c>
      <c r="H8" s="233" t="s">
        <v>183</v>
      </c>
    </row>
    <row r="9" spans="2:8" ht="12.75">
      <c r="B9" s="226"/>
      <c r="C9" s="226"/>
      <c r="D9" s="227"/>
      <c r="E9" s="227"/>
      <c r="F9" s="228"/>
      <c r="G9" s="213">
        <f aca="true" t="shared" si="0" ref="G9:G35">D9*F9</f>
        <v>0</v>
      </c>
      <c r="H9" s="213">
        <f>E9*F9</f>
        <v>0</v>
      </c>
    </row>
    <row r="10" spans="2:8" ht="12.75">
      <c r="B10" s="226"/>
      <c r="C10" s="226"/>
      <c r="D10" s="227"/>
      <c r="E10" s="227"/>
      <c r="F10" s="228"/>
      <c r="G10" s="213">
        <f t="shared" si="0"/>
        <v>0</v>
      </c>
      <c r="H10" s="213">
        <f aca="true" t="shared" si="1" ref="H10:H35">E10*F10</f>
        <v>0</v>
      </c>
    </row>
    <row r="11" spans="2:8" ht="12.75">
      <c r="B11" s="226"/>
      <c r="C11" s="226"/>
      <c r="D11" s="227"/>
      <c r="E11" s="227"/>
      <c r="F11" s="228"/>
      <c r="G11" s="213">
        <f t="shared" si="0"/>
        <v>0</v>
      </c>
      <c r="H11" s="213">
        <f t="shared" si="1"/>
        <v>0</v>
      </c>
    </row>
    <row r="12" spans="2:8" ht="12.75">
      <c r="B12" s="226"/>
      <c r="C12" s="226"/>
      <c r="D12" s="227"/>
      <c r="E12" s="227"/>
      <c r="F12" s="228"/>
      <c r="G12" s="213">
        <f t="shared" si="0"/>
        <v>0</v>
      </c>
      <c r="H12" s="213">
        <f t="shared" si="1"/>
        <v>0</v>
      </c>
    </row>
    <row r="13" spans="2:8" ht="12.75">
      <c r="B13" s="226"/>
      <c r="C13" s="226"/>
      <c r="D13" s="227"/>
      <c r="E13" s="227"/>
      <c r="F13" s="228"/>
      <c r="G13" s="213">
        <f t="shared" si="0"/>
        <v>0</v>
      </c>
      <c r="H13" s="213">
        <f t="shared" si="1"/>
        <v>0</v>
      </c>
    </row>
    <row r="14" spans="2:8" ht="12.75">
      <c r="B14" s="226"/>
      <c r="C14" s="226"/>
      <c r="D14" s="227"/>
      <c r="E14" s="227"/>
      <c r="F14" s="228"/>
      <c r="G14" s="213">
        <f t="shared" si="0"/>
        <v>0</v>
      </c>
      <c r="H14" s="213">
        <f t="shared" si="1"/>
        <v>0</v>
      </c>
    </row>
    <row r="15" spans="2:8" ht="12.75">
      <c r="B15" s="226"/>
      <c r="C15" s="226"/>
      <c r="D15" s="227"/>
      <c r="E15" s="227"/>
      <c r="F15" s="228"/>
      <c r="G15" s="213">
        <f t="shared" si="0"/>
        <v>0</v>
      </c>
      <c r="H15" s="213">
        <f t="shared" si="1"/>
        <v>0</v>
      </c>
    </row>
    <row r="16" spans="2:8" ht="12.75">
      <c r="B16" s="226"/>
      <c r="C16" s="226"/>
      <c r="D16" s="227"/>
      <c r="E16" s="227"/>
      <c r="F16" s="228"/>
      <c r="G16" s="213">
        <f t="shared" si="0"/>
        <v>0</v>
      </c>
      <c r="H16" s="213">
        <f t="shared" si="1"/>
        <v>0</v>
      </c>
    </row>
    <row r="17" spans="2:8" ht="12.75">
      <c r="B17" s="226"/>
      <c r="C17" s="226"/>
      <c r="D17" s="227"/>
      <c r="E17" s="227"/>
      <c r="F17" s="228"/>
      <c r="G17" s="213">
        <f t="shared" si="0"/>
        <v>0</v>
      </c>
      <c r="H17" s="213">
        <f t="shared" si="1"/>
        <v>0</v>
      </c>
    </row>
    <row r="18" spans="2:8" ht="12.75">
      <c r="B18" s="226"/>
      <c r="C18" s="226"/>
      <c r="D18" s="227"/>
      <c r="E18" s="227"/>
      <c r="F18" s="228"/>
      <c r="G18" s="213">
        <f t="shared" si="0"/>
        <v>0</v>
      </c>
      <c r="H18" s="213">
        <f t="shared" si="1"/>
        <v>0</v>
      </c>
    </row>
    <row r="19" spans="2:8" ht="12.75">
      <c r="B19" s="226"/>
      <c r="C19" s="226"/>
      <c r="D19" s="227"/>
      <c r="E19" s="227"/>
      <c r="F19" s="228"/>
      <c r="G19" s="213">
        <f t="shared" si="0"/>
        <v>0</v>
      </c>
      <c r="H19" s="213">
        <f t="shared" si="1"/>
        <v>0</v>
      </c>
    </row>
    <row r="20" spans="2:8" ht="12.75">
      <c r="B20" s="226"/>
      <c r="C20" s="226"/>
      <c r="D20" s="227"/>
      <c r="E20" s="227"/>
      <c r="F20" s="228"/>
      <c r="G20" s="213">
        <f t="shared" si="0"/>
        <v>0</v>
      </c>
      <c r="H20" s="213">
        <f t="shared" si="1"/>
        <v>0</v>
      </c>
    </row>
    <row r="21" spans="2:8" ht="12.75">
      <c r="B21" s="226"/>
      <c r="C21" s="226"/>
      <c r="D21" s="227"/>
      <c r="E21" s="227"/>
      <c r="F21" s="228"/>
      <c r="G21" s="213">
        <f t="shared" si="0"/>
        <v>0</v>
      </c>
      <c r="H21" s="213">
        <f t="shared" si="1"/>
        <v>0</v>
      </c>
    </row>
    <row r="22" spans="2:8" ht="12.75">
      <c r="B22" s="226"/>
      <c r="C22" s="226"/>
      <c r="D22" s="227"/>
      <c r="E22" s="227"/>
      <c r="F22" s="228"/>
      <c r="G22" s="213">
        <f t="shared" si="0"/>
        <v>0</v>
      </c>
      <c r="H22" s="213">
        <f t="shared" si="1"/>
        <v>0</v>
      </c>
    </row>
    <row r="23" spans="2:8" ht="12.75">
      <c r="B23" s="226"/>
      <c r="C23" s="226"/>
      <c r="D23" s="227"/>
      <c r="E23" s="227"/>
      <c r="F23" s="228"/>
      <c r="G23" s="213">
        <f t="shared" si="0"/>
        <v>0</v>
      </c>
      <c r="H23" s="213">
        <f t="shared" si="1"/>
        <v>0</v>
      </c>
    </row>
    <row r="24" spans="2:8" ht="12.75">
      <c r="B24" s="226"/>
      <c r="C24" s="226"/>
      <c r="D24" s="227"/>
      <c r="E24" s="227"/>
      <c r="F24" s="228"/>
      <c r="G24" s="213">
        <f t="shared" si="0"/>
        <v>0</v>
      </c>
      <c r="H24" s="213">
        <f t="shared" si="1"/>
        <v>0</v>
      </c>
    </row>
    <row r="25" spans="2:8" ht="12.75">
      <c r="B25" s="226"/>
      <c r="C25" s="226"/>
      <c r="D25" s="227"/>
      <c r="E25" s="227"/>
      <c r="F25" s="228"/>
      <c r="G25" s="213">
        <f t="shared" si="0"/>
        <v>0</v>
      </c>
      <c r="H25" s="213">
        <f t="shared" si="1"/>
        <v>0</v>
      </c>
    </row>
    <row r="26" spans="2:8" ht="12.75">
      <c r="B26" s="226"/>
      <c r="C26" s="226"/>
      <c r="D26" s="227"/>
      <c r="E26" s="227"/>
      <c r="F26" s="228"/>
      <c r="G26" s="213">
        <f t="shared" si="0"/>
        <v>0</v>
      </c>
      <c r="H26" s="213">
        <f t="shared" si="1"/>
        <v>0</v>
      </c>
    </row>
    <row r="27" spans="2:8" ht="12.75">
      <c r="B27" s="226"/>
      <c r="C27" s="226"/>
      <c r="D27" s="227"/>
      <c r="E27" s="227"/>
      <c r="F27" s="228"/>
      <c r="G27" s="213">
        <f t="shared" si="0"/>
        <v>0</v>
      </c>
      <c r="H27" s="213">
        <f t="shared" si="1"/>
        <v>0</v>
      </c>
    </row>
    <row r="28" spans="2:8" ht="12.75">
      <c r="B28" s="226"/>
      <c r="C28" s="226"/>
      <c r="D28" s="227"/>
      <c r="E28" s="227"/>
      <c r="F28" s="228"/>
      <c r="G28" s="213">
        <f t="shared" si="0"/>
        <v>0</v>
      </c>
      <c r="H28" s="213">
        <f t="shared" si="1"/>
        <v>0</v>
      </c>
    </row>
    <row r="29" spans="2:8" ht="12.75">
      <c r="B29" s="226"/>
      <c r="C29" s="226"/>
      <c r="D29" s="227"/>
      <c r="E29" s="227"/>
      <c r="F29" s="228"/>
      <c r="G29" s="213">
        <f t="shared" si="0"/>
        <v>0</v>
      </c>
      <c r="H29" s="213">
        <f t="shared" si="1"/>
        <v>0</v>
      </c>
    </row>
    <row r="30" spans="2:8" ht="12.75">
      <c r="B30" s="226"/>
      <c r="C30" s="226"/>
      <c r="D30" s="227"/>
      <c r="E30" s="227"/>
      <c r="F30" s="228"/>
      <c r="G30" s="213">
        <f t="shared" si="0"/>
        <v>0</v>
      </c>
      <c r="H30" s="213">
        <f t="shared" si="1"/>
        <v>0</v>
      </c>
    </row>
    <row r="31" spans="2:8" ht="12.75">
      <c r="B31" s="226"/>
      <c r="C31" s="226"/>
      <c r="D31" s="227"/>
      <c r="E31" s="227"/>
      <c r="F31" s="228"/>
      <c r="G31" s="213">
        <f t="shared" si="0"/>
        <v>0</v>
      </c>
      <c r="H31" s="213">
        <f t="shared" si="1"/>
        <v>0</v>
      </c>
    </row>
    <row r="32" spans="2:8" ht="12.75">
      <c r="B32" s="226"/>
      <c r="C32" s="226"/>
      <c r="D32" s="227"/>
      <c r="E32" s="227"/>
      <c r="F32" s="228"/>
      <c r="G32" s="213">
        <f t="shared" si="0"/>
        <v>0</v>
      </c>
      <c r="H32" s="213">
        <f t="shared" si="1"/>
        <v>0</v>
      </c>
    </row>
    <row r="33" spans="2:8" ht="12.75">
      <c r="B33" s="226"/>
      <c r="C33" s="226"/>
      <c r="D33" s="227"/>
      <c r="E33" s="227"/>
      <c r="F33" s="228"/>
      <c r="G33" s="213">
        <f t="shared" si="0"/>
        <v>0</v>
      </c>
      <c r="H33" s="213">
        <f t="shared" si="1"/>
        <v>0</v>
      </c>
    </row>
    <row r="34" spans="2:8" ht="12.75">
      <c r="B34" s="226"/>
      <c r="C34" s="226"/>
      <c r="D34" s="227"/>
      <c r="E34" s="227"/>
      <c r="F34" s="228"/>
      <c r="G34" s="213">
        <f t="shared" si="0"/>
        <v>0</v>
      </c>
      <c r="H34" s="213">
        <f t="shared" si="1"/>
        <v>0</v>
      </c>
    </row>
    <row r="35" spans="2:8" ht="12.75">
      <c r="B35" s="226"/>
      <c r="C35" s="226"/>
      <c r="D35" s="227"/>
      <c r="E35" s="227"/>
      <c r="F35" s="228"/>
      <c r="G35" s="213">
        <f t="shared" si="0"/>
        <v>0</v>
      </c>
      <c r="H35" s="213">
        <f t="shared" si="1"/>
        <v>0</v>
      </c>
    </row>
    <row r="36" spans="2:8" ht="12.75">
      <c r="B36" s="229"/>
      <c r="C36" s="223" t="s">
        <v>23</v>
      </c>
      <c r="D36" s="213">
        <f>SUM(D9:D35)</f>
        <v>0</v>
      </c>
      <c r="E36" s="213">
        <f>SUM(E9:E35)</f>
        <v>0</v>
      </c>
      <c r="F36" s="234"/>
      <c r="G36" s="213">
        <f>SUM(G9:G35)</f>
        <v>0</v>
      </c>
      <c r="H36" s="213">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2023-04-27T02:07:24Z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