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EDC4"/>
  <workbookPr codeName="ThisWorkbook"/>
  <bookViews>
    <workbookView xWindow="32760" yWindow="32760" windowWidth="19200" windowHeight="6780" tabRatio="787" activeTab="0"/>
  </bookViews>
  <sheets>
    <sheet name="Cover" sheetId="1" r:id="rId1"/>
    <sheet name="Contents" sheetId="2" r:id="rId2"/>
    <sheet name="1. Pipeline information" sheetId="3" r:id="rId3"/>
    <sheet name="1.1 Financial performance" sheetId="4" r:id="rId4"/>
    <sheet name="2. Revenues and expenses" sheetId="5" r:id="rId5"/>
    <sheet name="2.1 Revenue by service" sheetId="6" r:id="rId6"/>
    <sheet name="2.2 Revenue contributions " sheetId="7" r:id="rId7"/>
    <sheet name="2.3 Indirect revenue" sheetId="8" r:id="rId8"/>
    <sheet name="2.4 Shared costs" sheetId="9" r:id="rId9"/>
    <sheet name="3. Statement of pipeline assets" sheetId="10" r:id="rId10"/>
    <sheet name="3.1 Pipeline asset useful life" sheetId="11" r:id="rId11"/>
    <sheet name="3.2 Pipeline asset impairment" sheetId="12" r:id="rId12"/>
    <sheet name="3.3 Depreciation" sheetId="13" r:id="rId13"/>
    <sheet name="3.4 Shared supporting assets" sheetId="14" r:id="rId14"/>
    <sheet name="4 Recovered capital" sheetId="15" r:id="rId15"/>
    <sheet name="4.1 Pipelines capex" sheetId="16" r:id="rId16"/>
    <sheet name="5. Weighted average price" sheetId="17" r:id="rId17"/>
    <sheet name="5.1 Exempt WAP services delete" sheetId="18" r:id="rId18"/>
    <sheet name="6. Notes" sheetId="19" r:id="rId19"/>
    <sheet name="Amendment record" sheetId="20" r:id="rId20"/>
    <sheet name="Sheet1" sheetId="21" state="hidden" r:id="rId21"/>
  </sheets>
  <externalReferences>
    <externalReference r:id="rId24"/>
    <externalReference r:id="rId25"/>
  </externalReferences>
  <definedNames>
    <definedName name="_xlfn.IFERROR" hidden="1">#NAME?</definedName>
    <definedName name="ABN">'Cover'!$C$17</definedName>
    <definedName name="_xlnm.Print_Area" localSheetId="2">'1. Pipeline information'!$A$1:$E$37</definedName>
    <definedName name="_xlnm.Print_Area" localSheetId="3">'1.1 Financial performance'!$A$1:$D$14</definedName>
    <definedName name="_xlnm.Print_Area" localSheetId="4">'2. Revenues and expenses'!$A$1:$J$41</definedName>
    <definedName name="_xlnm.Print_Area" localSheetId="5">'2.1 Revenue by service'!$A$1:$J$24</definedName>
    <definedName name="_xlnm.Print_Area" localSheetId="6">'2.2 Revenue contributions '!$A$1:$F$29</definedName>
    <definedName name="_xlnm.Print_Area" localSheetId="7">'2.3 Indirect revenue'!$A$1:$I$37</definedName>
    <definedName name="_xlnm.Print_Area" localSheetId="8">'2.4 Shared costs'!$A$1:$J$37</definedName>
    <definedName name="_xlnm.Print_Area" localSheetId="9">'3. Statement of pipeline assets'!$A$1:$F$75</definedName>
    <definedName name="_xlnm.Print_Area" localSheetId="10">'3.1 Pipeline asset useful life'!$A$1:$G$27</definedName>
    <definedName name="_xlnm.Print_Area" localSheetId="11">'3.2 Pipeline asset impairment'!$A$1:$I$55</definedName>
    <definedName name="_xlnm.Print_Area" localSheetId="12">'3.3 Depreciation'!$A$1:$P$79</definedName>
    <definedName name="_xlnm.Print_Area" localSheetId="13">'3.4 Shared supporting assets'!$A$1:$H$37</definedName>
    <definedName name="_xlnm.Print_Area" localSheetId="14">'4 Recovered capital'!$A$1:$BL$43</definedName>
    <definedName name="_xlnm.Print_Area" localSheetId="15">'4.1 Pipelines capex'!$A$1:$F$35</definedName>
    <definedName name="_xlnm.Print_Area" localSheetId="16">'5. Weighted average price'!$A$1:$BJ$22</definedName>
    <definedName name="_xlnm.Print_Area" localSheetId="17">'5.1 Exempt WAP services delete'!$A$1:$F$14</definedName>
    <definedName name="_xlnm.Print_Area" localSheetId="18">'6. Notes'!$A$1:$E$4</definedName>
    <definedName name="_xlnm.Print_Area" localSheetId="1">'Contents'!$B$2:$K$49</definedName>
    <definedName name="_xlnm.Print_Area" localSheetId="0">'Cover'!$A$1:$J$41</definedName>
    <definedName name="_xlnm.Print_Area" localSheetId="20">'Sheet1'!$A$1:$N$33</definedName>
    <definedName name="Tradingname">'Cover'!$C$15</definedName>
    <definedName name="YEAR">'[1]Outcomes'!$B$3</definedName>
    <definedName name="Yearending">'Cover'!$C$23</definedName>
    <definedName name="Yearstart">'Cover'!$C$21</definedName>
  </definedNames>
  <calcPr fullCalcOnLoad="1"/>
</workbook>
</file>

<file path=xl/sharedStrings.xml><?xml version="1.0" encoding="utf-8"?>
<sst xmlns="http://schemas.openxmlformats.org/spreadsheetml/2006/main" count="930" uniqueCount="398">
  <si>
    <t>Category</t>
  </si>
  <si>
    <t>Impairment Losses (nature of the impairment loss)</t>
  </si>
  <si>
    <t>Buildings</t>
  </si>
  <si>
    <t>Depreciation</t>
  </si>
  <si>
    <t>Colour coding of input sheets:</t>
  </si>
  <si>
    <t>Dark blue = AER insructions/headings</t>
  </si>
  <si>
    <t>Yellow = Input cells</t>
  </si>
  <si>
    <t>Grey - Not applicable/No inputs required</t>
  </si>
  <si>
    <t>Leave coloured cells blank if no information exists - PLEASE DO NOT ENTER TEXT unless specifically requested to do so.</t>
  </si>
  <si>
    <t>All dollar amounts are to be unrounded, and in nominal terms.</t>
  </si>
  <si>
    <t>Business address</t>
  </si>
  <si>
    <t>Address</t>
  </si>
  <si>
    <t>Suburb</t>
  </si>
  <si>
    <t>State</t>
  </si>
  <si>
    <t>Postcode</t>
  </si>
  <si>
    <t>Postal address</t>
  </si>
  <si>
    <t>Contact name/s</t>
  </si>
  <si>
    <t>Contact phone/s</t>
  </si>
  <si>
    <t>Contact email address/s</t>
  </si>
  <si>
    <t xml:space="preserve"> </t>
  </si>
  <si>
    <t>Table of contents</t>
  </si>
  <si>
    <t>Description</t>
  </si>
  <si>
    <t>Profit from sale of fixed assets</t>
  </si>
  <si>
    <t xml:space="preserve">Other revenue </t>
  </si>
  <si>
    <t>Total revenue</t>
  </si>
  <si>
    <t xml:space="preserve">Depreciation </t>
  </si>
  <si>
    <t>TOTAL ASSETS</t>
  </si>
  <si>
    <t>Total</t>
  </si>
  <si>
    <t>Total fixed assets</t>
  </si>
  <si>
    <t>Gas Pipeline Operator</t>
  </si>
  <si>
    <t xml:space="preserve">This template is to be uploaded by a Gas Pipeline Operator to its website to fulfil its annual reporting obligations. </t>
  </si>
  <si>
    <t xml:space="preserve">Australian business number: </t>
  </si>
  <si>
    <t>Pipeline location</t>
  </si>
  <si>
    <t>Number of customers</t>
  </si>
  <si>
    <t>Service type</t>
  </si>
  <si>
    <t>Service description</t>
  </si>
  <si>
    <t>Transportation services</t>
  </si>
  <si>
    <t xml:space="preserve"> Firm transportation service</t>
  </si>
  <si>
    <t xml:space="preserve"> Interruptible or as available transportation service</t>
  </si>
  <si>
    <t xml:space="preserve"> Backhaul services</t>
  </si>
  <si>
    <t xml:space="preserve"> Firm compression service</t>
  </si>
  <si>
    <t xml:space="preserve"> Interruptible compression service</t>
  </si>
  <si>
    <t>Storage services</t>
  </si>
  <si>
    <t xml:space="preserve"> Park services</t>
  </si>
  <si>
    <t xml:space="preserve"> Park and loan services</t>
  </si>
  <si>
    <t>Trading services</t>
  </si>
  <si>
    <t xml:space="preserve"> Capacity trading service</t>
  </si>
  <si>
    <t xml:space="preserve"> In pipe trading service</t>
  </si>
  <si>
    <t>Other (please specify)</t>
  </si>
  <si>
    <t>Provided to related parties</t>
  </si>
  <si>
    <t>Direct revenue</t>
  </si>
  <si>
    <t>Distribution/transmission revenue</t>
  </si>
  <si>
    <t>Customer contribution revenue</t>
  </si>
  <si>
    <t>Total direct revenue</t>
  </si>
  <si>
    <t>Other direct revenue</t>
  </si>
  <si>
    <t>Total indirect revenue allocated</t>
  </si>
  <si>
    <t>Insurance</t>
  </si>
  <si>
    <t>Licence and regulatory costs</t>
  </si>
  <si>
    <t>Directly attributable finance charges</t>
  </si>
  <si>
    <t>Indirect revenue allocated</t>
  </si>
  <si>
    <t>Employee costs</t>
  </si>
  <si>
    <t>Indirect operating Expenses</t>
  </si>
  <si>
    <t xml:space="preserve">Shared asset depreciation </t>
  </si>
  <si>
    <t>Loss from sale of shared fixed assets</t>
  </si>
  <si>
    <t>Amounts excluding related party transactions</t>
  </si>
  <si>
    <t>Related party transactions</t>
  </si>
  <si>
    <t>Direct costs</t>
  </si>
  <si>
    <t>Total direct costs</t>
  </si>
  <si>
    <t>Total costs</t>
  </si>
  <si>
    <t>Other direct costs</t>
  </si>
  <si>
    <t>Information technology and communication costs</t>
  </si>
  <si>
    <t>Rental and leasing costs</t>
  </si>
  <si>
    <t>Leasing and rental costs</t>
  </si>
  <si>
    <t>Pipeline assets</t>
  </si>
  <si>
    <t>Initial construction cost</t>
  </si>
  <si>
    <t>Asset disposal (at cost)</t>
  </si>
  <si>
    <t>Closing pipeline carrying value</t>
  </si>
  <si>
    <t>Initial purchase costs</t>
  </si>
  <si>
    <t>Improvements capitalised</t>
  </si>
  <si>
    <t>Depreciation/amortisation</t>
  </si>
  <si>
    <t>Other assets</t>
  </si>
  <si>
    <t>% allocated to pipeline</t>
  </si>
  <si>
    <t>Income statement account applied to</t>
  </si>
  <si>
    <t>Acquisition date</t>
  </si>
  <si>
    <t>Useful life</t>
  </si>
  <si>
    <t>Construction cost</t>
  </si>
  <si>
    <t>Additions</t>
  </si>
  <si>
    <t>Disposals</t>
  </si>
  <si>
    <t>Cost base</t>
  </si>
  <si>
    <t>Written down value</t>
  </si>
  <si>
    <t>Years</t>
  </si>
  <si>
    <t>Total pipeline assets</t>
  </si>
  <si>
    <t>Disposal (at cost)</t>
  </si>
  <si>
    <t>Backhaul services</t>
  </si>
  <si>
    <t>Capacity trading service</t>
  </si>
  <si>
    <t>In pipe trading service</t>
  </si>
  <si>
    <t>Year</t>
  </si>
  <si>
    <t>Asset description</t>
  </si>
  <si>
    <t>Compressors</t>
  </si>
  <si>
    <t>Closing compressors carrying value</t>
  </si>
  <si>
    <t>Depreciation of compressors</t>
  </si>
  <si>
    <t>Odourant plants</t>
  </si>
  <si>
    <t>Depreciation of odourant plants</t>
  </si>
  <si>
    <t>Closing odourant plants carrying value</t>
  </si>
  <si>
    <t>Depreciation of buildings</t>
  </si>
  <si>
    <t>Closing buildings carrying value</t>
  </si>
  <si>
    <t>Total allocated to pipeline excluding related parties</t>
  </si>
  <si>
    <t>Total related party amounts allocated to pipeline</t>
  </si>
  <si>
    <t>Total exempt services</t>
  </si>
  <si>
    <t>Capacity based</t>
  </si>
  <si>
    <t>Volumetric based</t>
  </si>
  <si>
    <t>Financial performance measures</t>
  </si>
  <si>
    <t>Earnings before interest and tax</t>
  </si>
  <si>
    <t>Total assets</t>
  </si>
  <si>
    <t>Return on assets</t>
  </si>
  <si>
    <t>Pipeline</t>
  </si>
  <si>
    <t>Earnings before Interest and tax (EBIT)</t>
  </si>
  <si>
    <t>Pipeline information</t>
  </si>
  <si>
    <t>Other Services</t>
  </si>
  <si>
    <t>Postage Stamp Transportation Services</t>
  </si>
  <si>
    <t>Zonal Based Transportation Services</t>
  </si>
  <si>
    <t>Distance Based Transportation Services (to major delivery points)</t>
  </si>
  <si>
    <t>Zone 1</t>
  </si>
  <si>
    <t>Zone 2</t>
  </si>
  <si>
    <t>Zone 3</t>
  </si>
  <si>
    <t>Major Delivery Point 1</t>
  </si>
  <si>
    <t>Major Delivery Point 2</t>
  </si>
  <si>
    <t>Major Delivery Point 3</t>
  </si>
  <si>
    <t>Other Delivery Points</t>
  </si>
  <si>
    <t>Capacity based charges</t>
  </si>
  <si>
    <t>Volumetric based charges</t>
  </si>
  <si>
    <t>Total Postage Stamp Revenue</t>
  </si>
  <si>
    <t>Total Zonal Revenue</t>
  </si>
  <si>
    <t>Total Distance Based Revenue</t>
  </si>
  <si>
    <t>Revenue $</t>
  </si>
  <si>
    <t>Total MDQ</t>
  </si>
  <si>
    <t>WAP ($/MDQ)</t>
  </si>
  <si>
    <t>WAP (GJ)</t>
  </si>
  <si>
    <t>Revenue</t>
  </si>
  <si>
    <t>Operating expenses</t>
  </si>
  <si>
    <t>Net tax liabilities</t>
  </si>
  <si>
    <t>Shared supporting assets</t>
  </si>
  <si>
    <t>Shared property, plant and equipment at cost</t>
  </si>
  <si>
    <t>Shared property, plant and equipment depreciation</t>
  </si>
  <si>
    <t>Closing shared property, plant and equipment</t>
  </si>
  <si>
    <t xml:space="preserve">Inventories </t>
  </si>
  <si>
    <t>Deferred tax assets</t>
  </si>
  <si>
    <t>Total shared supporting assets allocated</t>
  </si>
  <si>
    <t>Maintenance capitalised</t>
  </si>
  <si>
    <t>Description (list each individual  balance sheet item)</t>
  </si>
  <si>
    <t xml:space="preserve">Useful life </t>
  </si>
  <si>
    <t>years</t>
  </si>
  <si>
    <t>Reason for choosing this useful life</t>
  </si>
  <si>
    <t>Total service revenue</t>
  </si>
  <si>
    <t>Acqusition date</t>
  </si>
  <si>
    <t>Provided to non related parties</t>
  </si>
  <si>
    <t>Repairs and maintenance</t>
  </si>
  <si>
    <t>Wages</t>
  </si>
  <si>
    <t>Borrowing costs</t>
  </si>
  <si>
    <t xml:space="preserve">Total </t>
  </si>
  <si>
    <t>Source</t>
  </si>
  <si>
    <t>Total allocated to pipeline</t>
  </si>
  <si>
    <t>Construction date</t>
  </si>
  <si>
    <t>Services exemption granted from AER for Weighted Average Price disclosure</t>
  </si>
  <si>
    <t>Service category</t>
  </si>
  <si>
    <t>Revenue by service</t>
  </si>
  <si>
    <t>Asset useful life</t>
  </si>
  <si>
    <t>Total capitalised pipeline construction costs</t>
  </si>
  <si>
    <t>Pipelines</t>
  </si>
  <si>
    <t>City Gates, supply regulators and valve stations</t>
  </si>
  <si>
    <t>Depreciation of city gates, supply regulators and valve stations</t>
  </si>
  <si>
    <t>Closing city gates, supply regulators and valve stations carrying value</t>
  </si>
  <si>
    <t>Metering</t>
  </si>
  <si>
    <t>Depreciation of metering</t>
  </si>
  <si>
    <t>Closing Metering</t>
  </si>
  <si>
    <t>SCADA (Communications)</t>
  </si>
  <si>
    <t>Depreciation of SCADA</t>
  </si>
  <si>
    <t>Closing SCADA carrying value</t>
  </si>
  <si>
    <t>Land and easements</t>
  </si>
  <si>
    <t>Closing land and easements carrying value</t>
  </si>
  <si>
    <t>Other depreciable assets</t>
  </si>
  <si>
    <t>Intitial purchase/improvement cost</t>
  </si>
  <si>
    <t>Other non-depreciable pipeline assets</t>
  </si>
  <si>
    <t>Construction or acquisition cost</t>
  </si>
  <si>
    <t>Less depreciation</t>
  </si>
  <si>
    <t>Data validation lists</t>
  </si>
  <si>
    <t xml:space="preserve">Pipelines </t>
  </si>
  <si>
    <t xml:space="preserve">Compressors </t>
  </si>
  <si>
    <t xml:space="preserve">City Gates, supply regulators and valve stations </t>
  </si>
  <si>
    <t xml:space="preserve">Metering </t>
  </si>
  <si>
    <t xml:space="preserve">Odourant plants </t>
  </si>
  <si>
    <t xml:space="preserve">SCADA (Communications) </t>
  </si>
  <si>
    <t xml:space="preserve">Buildings </t>
  </si>
  <si>
    <t>Capitalised maintenance</t>
  </si>
  <si>
    <t>Estimated residual value</t>
  </si>
  <si>
    <t xml:space="preserve"> Firm forward haul transportation services</t>
  </si>
  <si>
    <t>Interruptible or as available transportation services</t>
  </si>
  <si>
    <t>Shared costs</t>
  </si>
  <si>
    <t>Asset impairment</t>
  </si>
  <si>
    <t>Impairment date</t>
  </si>
  <si>
    <t>Basis for impairment</t>
  </si>
  <si>
    <t>Reporting template</t>
  </si>
  <si>
    <t>Reporting period start date:</t>
  </si>
  <si>
    <t>Reporting period end date:</t>
  </si>
  <si>
    <t>Shared assets</t>
  </si>
  <si>
    <t>Construction cost or acqusition cost (where allowed) apportioned</t>
  </si>
  <si>
    <t>Recovered capital method (rule 569(4))</t>
  </si>
  <si>
    <t>Return on capital</t>
  </si>
  <si>
    <t>Total Return of Capital</t>
  </si>
  <si>
    <t>Negative residual value</t>
  </si>
  <si>
    <t>Reversal date</t>
  </si>
  <si>
    <t>Basis for Reversal</t>
  </si>
  <si>
    <t>Description (list each individual shared asset category greater than 5%)</t>
  </si>
  <si>
    <t>Category of shared assets</t>
  </si>
  <si>
    <t>Total amount</t>
  </si>
  <si>
    <t>Description of works</t>
  </si>
  <si>
    <t>Date recognised</t>
  </si>
  <si>
    <t>Firm forward haul transportation services</t>
  </si>
  <si>
    <t>Park and park and loan services</t>
  </si>
  <si>
    <t>$'000</t>
  </si>
  <si>
    <t>Total TJ</t>
  </si>
  <si>
    <t>Other shared costs</t>
  </si>
  <si>
    <t>Total shared costs allocated</t>
  </si>
  <si>
    <t>Pipeline length (km)</t>
  </si>
  <si>
    <t xml:space="preserve">Year ending </t>
  </si>
  <si>
    <t xml:space="preserve">   other service (insert description)</t>
  </si>
  <si>
    <t>$ nominal</t>
  </si>
  <si>
    <t>Table 1.1: Pipeline details</t>
  </si>
  <si>
    <t>Table 1.2: Pipeline services provided</t>
  </si>
  <si>
    <t>Table 2.1.1:  Revenue by service</t>
  </si>
  <si>
    <t>Table 2.2.1: Customer contributions received</t>
  </si>
  <si>
    <t>Table 2.2.2: Government contributions received</t>
  </si>
  <si>
    <t xml:space="preserve">Description </t>
  </si>
  <si>
    <t>(list each individual revenue item)</t>
  </si>
  <si>
    <t>Indirect revenue</t>
  </si>
  <si>
    <t>Table 2.3.1: Indirect revenue allocation</t>
  </si>
  <si>
    <t>Table 2.4.1: Shared cost allocation</t>
  </si>
  <si>
    <t xml:space="preserve"> (list each individual cost)</t>
  </si>
  <si>
    <t>Statement of pipeline revenues and expenses</t>
  </si>
  <si>
    <t>Revenue - contributions</t>
  </si>
  <si>
    <t>Statement of pipeline assets</t>
  </si>
  <si>
    <t>Table 3.1: Pipeline assets</t>
  </si>
  <si>
    <t>Table 4.1: Recovered capital method - pipeline assets</t>
  </si>
  <si>
    <t>Capital expenditure</t>
  </si>
  <si>
    <t>Weighted average prices</t>
  </si>
  <si>
    <t>Table 5.1.1: AER exemptions</t>
  </si>
  <si>
    <t xml:space="preserve"> Interruptible or as available transportation services</t>
  </si>
  <si>
    <t>Table 5.1:  Weighted average prices</t>
  </si>
  <si>
    <t>$</t>
  </si>
  <si>
    <t>Return of capital</t>
  </si>
  <si>
    <t>Recovered capital method total asset value</t>
  </si>
  <si>
    <t>Drag and drop columns if required</t>
  </si>
  <si>
    <t>Impairment amount $ nominal</t>
  </si>
  <si>
    <t>Prior Impairment amount 
$ nominal</t>
  </si>
  <si>
    <t>Reversal amount
$nominal</t>
  </si>
  <si>
    <t>Expenditure ($ nominal)</t>
  </si>
  <si>
    <t xml:space="preserve">insert asset description </t>
  </si>
  <si>
    <t>Table 3.1.1: Asset useful life</t>
  </si>
  <si>
    <t>Table 3.2.2: Asset impairment reversals</t>
  </si>
  <si>
    <t>Table 3.2.1: Assets impaired</t>
  </si>
  <si>
    <t>Table 3.3.1: Fixed assets at cost - pipeline assets</t>
  </si>
  <si>
    <t>Table 3.3.2: Shared assets at cost (less straight line depreciation)</t>
  </si>
  <si>
    <t>Table 3.4.1: Shared supporting asset allocation</t>
  </si>
  <si>
    <t>Service provider:</t>
  </si>
  <si>
    <t>Pipeline name:</t>
  </si>
  <si>
    <t>Indirect revenue excluding related parties</t>
  </si>
  <si>
    <t>Shared costs excluding related parties</t>
  </si>
  <si>
    <t>Indirect  revenue from related parties</t>
  </si>
  <si>
    <t>Shared costs paid to related parties</t>
  </si>
  <si>
    <t>Additions and improvements capitalised</t>
  </si>
  <si>
    <t>Table 4.2: Pipeline details</t>
  </si>
  <si>
    <t>Basis of Preparation reference</t>
  </si>
  <si>
    <t>Table 1.1.1: Return on assets</t>
  </si>
  <si>
    <t>Table 2.1:  Statement of pipeline revenues and expenses</t>
  </si>
  <si>
    <t>Table 4.1.1: Capital expenditure greater than 5% of construction cost</t>
  </si>
  <si>
    <t>Firm stand alone compression services</t>
  </si>
  <si>
    <t>Firm park/park and loan services</t>
  </si>
  <si>
    <t>Stand alone compression services</t>
  </si>
  <si>
    <t>Additional (optional) notes and information</t>
  </si>
  <si>
    <t>Reporting period</t>
  </si>
  <si>
    <t>Previous reporting period</t>
  </si>
  <si>
    <t xml:space="preserve">please identify other shared costs </t>
  </si>
  <si>
    <t>Other depreciable pipeline assets</t>
  </si>
  <si>
    <t>Closing other depreciable pipeline assets carrying value</t>
  </si>
  <si>
    <t>Firm stand-alone compression service</t>
  </si>
  <si>
    <t>Interruptible or as available stand-alone compression service</t>
  </si>
  <si>
    <t>Stand-alone compression services</t>
  </si>
  <si>
    <t>Date</t>
  </si>
  <si>
    <t>AER amendment#</t>
  </si>
  <si>
    <t>Worksheet</t>
  </si>
  <si>
    <t>Table</t>
  </si>
  <si>
    <t>Amendment record</t>
  </si>
  <si>
    <t>AER advised of errors in the published file - the amendment record allows for errors to be corrected in a transparent manner</t>
  </si>
  <si>
    <t>Change</t>
  </si>
  <si>
    <t>Reason</t>
  </si>
  <si>
    <t>3 Statement of pipeline assets</t>
  </si>
  <si>
    <t>3.3 Depreciation</t>
  </si>
  <si>
    <t>3.3.1</t>
  </si>
  <si>
    <t>List amended</t>
  </si>
  <si>
    <t>The term 'other depreciable assets' has been replaced with ' other depreciable pipeline assets' to match the terms used on worksheet 3.</t>
  </si>
  <si>
    <t>2. Revenue and expenses</t>
  </si>
  <si>
    <t>F13</t>
  </si>
  <si>
    <t>Formula corrected</t>
  </si>
  <si>
    <t>Formula amended to sum both elements of 'Direct revenue' to get 'Total direct revenue'.</t>
  </si>
  <si>
    <t>M7 and N7</t>
  </si>
  <si>
    <t>Heading amended</t>
  </si>
  <si>
    <t>The heading has been amended to make it clear that accumulated depreciation is to be reported for both the current reporting period and the prior period.</t>
  </si>
  <si>
    <t>Prior years' accumulated depreciation</t>
  </si>
  <si>
    <t>Current year accumulated depreciation</t>
  </si>
  <si>
    <t>Additions, capitalised maintenance and disposals must be reported on a cumulative basis</t>
  </si>
  <si>
    <t>I5:K5</t>
  </si>
  <si>
    <t>Guidance note added</t>
  </si>
  <si>
    <t>Column O</t>
  </si>
  <si>
    <t>Formula to aggregate relevant rows (Metering) to determine Closing value for metering assets</t>
  </si>
  <si>
    <t>Formula updated to avoid double counting of prior years' data.</t>
  </si>
  <si>
    <t>New worksheet inserted</t>
  </si>
  <si>
    <t>Formula inserted</t>
  </si>
  <si>
    <t>Formula updated</t>
  </si>
  <si>
    <t>Cell</t>
  </si>
  <si>
    <t>D33:E33</t>
  </si>
  <si>
    <t xml:space="preserve">D9:D52 </t>
  </si>
  <si>
    <t>A guidance note has been added to the worksheet, clarifying that additions, capitalised maintenance and disposals must all be reported on a cumulative basis in this worksheet. Closing asset values are derived in each year with reference to the initial construction cost. Therefore all amendments to this value must be reported on a cumulative basis, to ensure the closing value is adjusted for all additions, disposals or capitalised maintenance.</t>
  </si>
  <si>
    <t>Level 16, 567 Collins Street</t>
  </si>
  <si>
    <t>Melbourne</t>
  </si>
  <si>
    <t>VIC</t>
  </si>
  <si>
    <t>Jan Peric</t>
  </si>
  <si>
    <t>03 9173 7966</t>
  </si>
  <si>
    <t xml:space="preserve">Jan.Peric@jemena.com.au </t>
  </si>
  <si>
    <t>TGP Transfer Only</t>
  </si>
  <si>
    <t>From Zone 1 to…</t>
  </si>
  <si>
    <t>From Zone 2 to…</t>
  </si>
  <si>
    <t>From Zone 3 to…</t>
  </si>
  <si>
    <t>The economic useful life of individual assets is defined in terms of the asset’s expected use to the service provider. Therefore, the useful life of an asset may be shorter than its Technical or Engineering life. The estimation of the economic useful life</t>
  </si>
  <si>
    <t>3.3.1.a</t>
  </si>
  <si>
    <t>City Gates</t>
  </si>
  <si>
    <t>Various</t>
  </si>
  <si>
    <t>AUC-Network</t>
  </si>
  <si>
    <t>AUC-Intangibles</t>
  </si>
  <si>
    <t>AUC-NonNetwork</t>
  </si>
  <si>
    <t>3.3.2.a</t>
  </si>
  <si>
    <t>Property plant and equipment</t>
  </si>
  <si>
    <t>3.1.1.a</t>
  </si>
  <si>
    <t>Various Acquisition Dates</t>
  </si>
  <si>
    <t>VIC, NSW, ACT</t>
  </si>
  <si>
    <t>822.42km</t>
  </si>
  <si>
    <t>Transmission</t>
  </si>
  <si>
    <t>Yes</t>
  </si>
  <si>
    <t>No</t>
  </si>
  <si>
    <t>Eastern Gas Pipeline</t>
  </si>
  <si>
    <t>2.1.a</t>
  </si>
  <si>
    <t>2.1.b</t>
  </si>
  <si>
    <t>2.1.c</t>
  </si>
  <si>
    <t>2.1.1.a</t>
  </si>
  <si>
    <t>2.1.1.b</t>
  </si>
  <si>
    <t>2.1.1.c</t>
  </si>
  <si>
    <t>2.4.1.a</t>
  </si>
  <si>
    <t>3.1.a</t>
  </si>
  <si>
    <t>3.1.a.1</t>
  </si>
  <si>
    <t>3.1.b</t>
  </si>
  <si>
    <t>3.4.1.a</t>
  </si>
  <si>
    <t>IT Computers Desktop Equipment</t>
  </si>
  <si>
    <t>Other Shared</t>
  </si>
  <si>
    <t>Building Make Good Provision</t>
  </si>
  <si>
    <t>4.1.a</t>
  </si>
  <si>
    <t>4.1.b</t>
  </si>
  <si>
    <t>4.1.c</t>
  </si>
  <si>
    <t>4.1.d</t>
  </si>
  <si>
    <t>4.1.e</t>
  </si>
  <si>
    <t>4.1.g</t>
  </si>
  <si>
    <t>4.1.f</t>
  </si>
  <si>
    <t>4.1.h</t>
  </si>
  <si>
    <t>4.1.i</t>
  </si>
  <si>
    <t>4.1.j</t>
  </si>
  <si>
    <t>4.1.k</t>
  </si>
  <si>
    <t>4.1.1.a</t>
  </si>
  <si>
    <t>East Gippsland Compressor Station Construction</t>
  </si>
  <si>
    <t>Various dates during calendar 2015</t>
  </si>
  <si>
    <t xml:space="preserve">Michelago Compressor Station Construction </t>
  </si>
  <si>
    <t>Wilton pipeline interconnect construction</t>
  </si>
  <si>
    <t xml:space="preserve">IT Software </t>
  </si>
  <si>
    <t>SCADA control system upgrade</t>
  </si>
  <si>
    <t xml:space="preserve">Upgrade of remote terminal units for pipeline cathodic protection </t>
  </si>
  <si>
    <t xml:space="preserve">Longford Compressior Station Unit #4 Engine Exchange </t>
  </si>
  <si>
    <t>Horsley Park Meter Station Upgrade</t>
  </si>
  <si>
    <t>Property Costs</t>
  </si>
  <si>
    <t>Other</t>
  </si>
  <si>
    <t>Various dates during calendar 2014</t>
  </si>
  <si>
    <t>East Gippsland Compressor Station construction</t>
  </si>
  <si>
    <t>Longford Compressior Station Unit #4 Engine Upgrade</t>
  </si>
  <si>
    <t>EGP Security Upgrade</t>
  </si>
  <si>
    <t>Mila Compressor Station Construction</t>
  </si>
  <si>
    <t>Various dates during calendar 2008</t>
  </si>
  <si>
    <t>Longford Compressior Station Unit #4 Construction</t>
  </si>
  <si>
    <t xml:space="preserve">Accounting adjustments e.g. decommissioning </t>
  </si>
  <si>
    <t>EGP Horsley Park Meter Station Upgrade</t>
  </si>
  <si>
    <t>Gas Control Package Replacement EGP</t>
  </si>
  <si>
    <t>No data available</t>
  </si>
  <si>
    <t>Various dates during calendar 2001</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</si>
</sst>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_(* \(#,##0\);_(* &quot;-&quot;_);_(@_)"/>
    <numFmt numFmtId="165" formatCode="_(* #,##0_);_(* \(#,##0\);_(* &quot;-&quot;?_);_(@_)"/>
    <numFmt numFmtId="166" formatCode="_(* #,##0_);_(* \(#,##0\);_(* &quot;-&quot;??_);_(@_)"/>
    <numFmt numFmtId="167" formatCode="0.0"/>
    <numFmt numFmtId="168" formatCode="0.0000"/>
    <numFmt numFmtId="169" formatCode="#,##0.0;\(#,##0.0\)"/>
    <numFmt numFmtId="170" formatCode="_(* #,##0.0_);_(* \(#,##0.0\);_(* &quot;-&quot;??_);_(@_)"/>
    <numFmt numFmtId="171" formatCode="#,##0.0"/>
    <numFmt numFmtId="172" formatCode="yyyy"/>
    <numFmt numFmtId="173" formatCode="_(#,##0_);\(#,##0\);&quot; - &quot;_-;_-@_-"/>
    <numFmt numFmtId="174" formatCode="&quot;Yes&quot;;&quot;Yes&quot;;&quot;No&quot;"/>
    <numFmt numFmtId="175" formatCode="&quot;True&quot;;&quot;True&quot;;&quot;False&quot;"/>
    <numFmt numFmtId="176" formatCode="&quot;On&quot;;&quot;On&quot;;&quot;Off&quot;"/>
    <numFmt numFmtId="177" formatCode="[$€-2]\ #,##0.00_);[Red]\([$€-2]\ #,##0.00\)"/>
    <numFmt numFmtId="178" formatCode="[$-C09]dddd\,\ d\ mmmm\ yyyy"/>
    <numFmt numFmtId="179" formatCode="[$-409]h:mm:ss\ AM/PM"/>
    <numFmt numFmtId="180" formatCode="[$-F800]dddd\,\ mmmm\ dd\,\ yyyy"/>
    <numFmt numFmtId="181" formatCode="mmm\-yyyy"/>
    <numFmt numFmtId="182" formatCode="_(* #,##0.00_);_(* \(#,##0.00\);_(* &quot;-&quot;??_);_(@_)"/>
    <numFmt numFmtId="183" formatCode="#,##0;[Red]\(#,##0\);\-"/>
    <numFmt numFmtId="184" formatCode="_-* #,##0_-;\-* #,##0_-;_-* &quot;-&quot;??_-;_-@_-"/>
    <numFmt numFmtId="185" formatCode="_-* #,##0.0_-;\-* #,##0.0_-;_-* &quot;-&quot;??_-;_-@_-"/>
    <numFmt numFmtId="186" formatCode="_-* #,##0.0_-;\-* #,##0.0_-;_-* &quot;-&quot;_-;_-@_-"/>
    <numFmt numFmtId="187" formatCode="_-* #,##0.00_-;\-* #,##0.00_-;_-* &quot;-&quot;_-;_-@_-"/>
  </numFmts>
  <fonts count="65">
    <font>
      <sz val="10"/>
      <name val="Arial"/>
      <family val="0"/>
    </font>
    <font>
      <b/>
      <sz val="16"/>
      <name val="Arial"/>
      <family val="2"/>
    </font>
    <font>
      <b/>
      <sz val="10"/>
      <name val="Arial"/>
      <family val="2"/>
    </font>
    <font>
      <b/>
      <sz val="12"/>
      <name val="Arial"/>
      <family val="2"/>
    </font>
    <font>
      <b/>
      <sz val="10"/>
      <color indexed="51"/>
      <name val="Arial"/>
      <family val="2"/>
    </font>
    <font>
      <sz val="10"/>
      <color indexed="51"/>
      <name val="Arial"/>
      <family val="2"/>
    </font>
    <font>
      <b/>
      <sz val="8"/>
      <name val="Arial"/>
      <family val="2"/>
    </font>
    <font>
      <sz val="8"/>
      <name val="Arial"/>
      <family val="2"/>
    </font>
    <font>
      <b/>
      <sz val="14"/>
      <color indexed="51"/>
      <name val="Arial"/>
      <family val="2"/>
    </font>
    <font>
      <b/>
      <sz val="14"/>
      <name val="Arial"/>
      <family val="2"/>
    </font>
    <font>
      <sz val="10"/>
      <color indexed="9"/>
      <name val="Arial"/>
      <family val="2"/>
    </font>
    <font>
      <sz val="18"/>
      <name val="Arial"/>
      <family val="2"/>
    </font>
    <font>
      <sz val="18"/>
      <color indexed="62"/>
      <name val="Arial"/>
      <family val="2"/>
    </font>
    <font>
      <u val="single"/>
      <sz val="10"/>
      <color indexed="12"/>
      <name val="Arial"/>
      <family val="2"/>
    </font>
    <font>
      <b/>
      <sz val="10"/>
      <color indexed="62"/>
      <name val="Arial"/>
      <family val="2"/>
    </font>
    <font>
      <b/>
      <sz val="10"/>
      <color indexed="18"/>
      <name val="Arial"/>
      <family val="2"/>
    </font>
    <font>
      <b/>
      <sz val="12"/>
      <color indexed="6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6"/>
      <color indexed="8"/>
      <name val="Arial"/>
      <family val="2"/>
    </font>
    <font>
      <b/>
      <sz val="10"/>
      <color indexed="9"/>
      <name val="Arial"/>
      <family val="2"/>
    </font>
    <font>
      <b/>
      <sz val="10"/>
      <color indexed="8"/>
      <name val="Arial"/>
      <family val="2"/>
    </font>
    <font>
      <sz val="10"/>
      <color indexed="8"/>
      <name val="Arial"/>
      <family val="2"/>
    </font>
    <font>
      <sz val="12"/>
      <name val="Arial"/>
      <family val="2"/>
    </font>
    <font>
      <sz val="8"/>
      <name val="Malgun Gothic"/>
      <family val="2"/>
    </font>
    <font>
      <sz val="10"/>
      <name val="Cambria"/>
      <family val="2"/>
    </font>
    <font>
      <b/>
      <sz val="11"/>
      <name val="Arial"/>
      <family val="2"/>
    </font>
    <font>
      <sz val="11"/>
      <name val="Arial"/>
      <family val="2"/>
    </font>
    <font>
      <b/>
      <i/>
      <sz val="10"/>
      <color indexed="9"/>
      <name val="Arial"/>
      <family val="2"/>
    </font>
    <font>
      <b/>
      <sz val="12"/>
      <color indexed="9"/>
      <name val="Arial"/>
      <family val="2"/>
    </font>
    <font>
      <sz val="28"/>
      <color indexed="10"/>
      <name val="Arial"/>
      <family val="2"/>
    </font>
    <font>
      <sz val="8"/>
      <color indexed="8"/>
      <name val="Malgun Gothic"/>
      <family val="2"/>
    </font>
    <font>
      <sz val="18"/>
      <color indexed="9"/>
      <name val="Arial"/>
      <family val="2"/>
    </font>
    <font>
      <b/>
      <sz val="18"/>
      <color indexed="9"/>
      <name val="Arial Black"/>
      <family val="2"/>
    </font>
    <font>
      <b/>
      <sz val="18"/>
      <color indexed="9"/>
      <name val="Arial"/>
      <family val="2"/>
    </font>
    <font>
      <u val="single"/>
      <sz val="18"/>
      <color indexed="9"/>
      <name val="Arial"/>
      <family val="2"/>
    </font>
    <font>
      <b/>
      <sz val="9"/>
      <color indexed="9"/>
      <name val="Malgun Gothic"/>
      <family val="2"/>
    </font>
    <font>
      <b/>
      <sz val="7"/>
      <color indexed="18"/>
      <name val="Arial"/>
      <family val="2"/>
    </font>
    <font>
      <sz val="11"/>
      <color theme="1"/>
      <name val="Calibri"/>
      <family val="2"/>
    </font>
    <font>
      <sz val="28"/>
      <color rgb="FFFF0000"/>
      <name val="Arial"/>
      <family val="2"/>
    </font>
    <font>
      <sz val="8"/>
      <color rgb="FF000000"/>
      <name val="Malgun Gothic"/>
      <family val="2"/>
    </font>
    <font>
      <sz val="18"/>
      <color theme="0"/>
      <name val="Arial"/>
      <family val="2"/>
    </font>
    <font>
      <b/>
      <sz val="18"/>
      <color theme="0"/>
      <name val="Arial Black"/>
      <family val="2"/>
    </font>
    <font>
      <b/>
      <sz val="18"/>
      <color theme="0"/>
      <name val="Arial"/>
      <family val="2"/>
    </font>
    <font>
      <u val="single"/>
      <sz val="18"/>
      <color theme="0"/>
      <name val="Arial"/>
      <family val="2"/>
    </font>
    <font>
      <sz val="10"/>
      <color theme="0"/>
      <name val="Arial"/>
      <family val="2"/>
    </font>
    <font>
      <sz val="10"/>
      <color rgb="FF000000"/>
      <name val="Arial"/>
      <family val="2"/>
    </font>
    <font>
      <b/>
      <sz val="9"/>
      <color theme="0"/>
      <name val="Malgun Gothic"/>
      <family val="2"/>
    </font>
    <font>
      <b/>
      <sz val="10"/>
      <color theme="0"/>
      <name val="Arial"/>
      <family val="2"/>
    </font>
  </fonts>
  <fills count="32">
    <fill>
      <patternFill/>
    </fill>
    <fill>
      <patternFill patternType="gray125"/>
    </fill>
    <fill>
      <patternFill patternType="solid">
        <fgColor indexed="38"/>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27"/>
        <bgColor indexed="64"/>
      </patternFill>
    </fill>
    <fill>
      <patternFill patternType="solid">
        <fgColor indexed="62"/>
        <bgColor indexed="64"/>
      </patternFill>
    </fill>
    <fill>
      <patternFill patternType="solid">
        <fgColor indexed="29"/>
        <bgColor indexed="64"/>
      </patternFill>
    </fill>
    <fill>
      <patternFill patternType="solid">
        <fgColor indexed="8"/>
        <bgColor indexed="64"/>
      </patternFill>
    </fill>
    <fill>
      <patternFill patternType="solid">
        <fgColor theme="0"/>
        <bgColor indexed="64"/>
      </patternFill>
    </fill>
    <fill>
      <patternFill patternType="solid">
        <fgColor rgb="FFFFFFFF"/>
        <bgColor indexed="64"/>
      </patternFill>
    </fill>
    <fill>
      <patternFill patternType="solid">
        <fgColor theme="0" tint="-0.1499900072813034"/>
        <bgColor indexed="64"/>
      </patternFill>
    </fill>
    <fill>
      <patternFill patternType="solid">
        <fgColor theme="4"/>
        <bgColor indexed="64"/>
      </patternFill>
    </fill>
    <fill>
      <patternFill patternType="solid">
        <fgColor theme="0" tint="-0.24997000396251678"/>
        <bgColor indexed="64"/>
      </patternFill>
    </fill>
    <fill>
      <patternFill patternType="solid">
        <fgColor theme="3" tint="0.5999900102615356"/>
        <bgColor indexed="64"/>
      </patternFill>
    </fill>
    <fill>
      <patternFill patternType="solid">
        <fgColor rgb="FFFFFFCC"/>
        <bgColor indexed="64"/>
      </patternFill>
    </fill>
    <fill>
      <patternFill patternType="solid">
        <fgColor theme="2"/>
        <bgColor indexed="64"/>
      </patternFill>
    </fill>
    <fill>
      <patternFill patternType="solid">
        <fgColor rgb="FF00B0F0"/>
        <bgColor indexed="64"/>
      </patternFill>
    </fill>
    <fill>
      <patternFill patternType="solid">
        <fgColor rgb="FF92D050"/>
        <bgColor indexed="64"/>
      </patternFill>
    </fill>
    <fill>
      <patternFill patternType="solid">
        <fgColor rgb="FF0070C0"/>
        <bgColor indexed="64"/>
      </patternFill>
    </fill>
    <fill>
      <patternFill patternType="solid">
        <fgColor rgb="FF002060"/>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38"/>
      </bottom>
    </border>
    <border>
      <left>
        <color indexed="63"/>
      </left>
      <right>
        <color indexed="63"/>
      </right>
      <top>
        <color indexed="63"/>
      </top>
      <bottom style="medium">
        <color indexed="38"/>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medium">
        <color indexed="62"/>
      </left>
      <right>
        <color indexed="63"/>
      </right>
      <top style="medium">
        <color indexed="62"/>
      </top>
      <bottom>
        <color indexed="63"/>
      </bottom>
    </border>
    <border>
      <left>
        <color indexed="63"/>
      </left>
      <right>
        <color indexed="63"/>
      </right>
      <top style="medium">
        <color indexed="62"/>
      </top>
      <bottom>
        <color indexed="63"/>
      </bottom>
    </border>
    <border>
      <left>
        <color indexed="63"/>
      </left>
      <right style="medium">
        <color indexed="62"/>
      </right>
      <top style="medium">
        <color indexed="62"/>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medium">
        <color indexed="62"/>
      </left>
      <right>
        <color indexed="63"/>
      </right>
      <top>
        <color indexed="63"/>
      </top>
      <bottom>
        <color indexed="63"/>
      </bottom>
    </border>
    <border>
      <left>
        <color indexed="63"/>
      </left>
      <right style="medium">
        <color indexed="62"/>
      </right>
      <top>
        <color indexed="63"/>
      </top>
      <bottom>
        <color indexed="63"/>
      </bottom>
    </border>
    <border>
      <left style="thin"/>
      <right style="thin"/>
      <top>
        <color indexed="63"/>
      </top>
      <bottom style="thin"/>
    </border>
    <border>
      <left>
        <color indexed="63"/>
      </left>
      <right style="thin"/>
      <top>
        <color indexed="63"/>
      </top>
      <bottom>
        <color indexed="63"/>
      </bottom>
    </border>
    <border>
      <left/>
      <right style="thin"/>
      <top/>
      <bottom style="thin"/>
    </border>
    <border>
      <left style="thin"/>
      <right>
        <color indexed="63"/>
      </right>
      <top style="thin"/>
      <bottom>
        <color indexed="63"/>
      </bottom>
    </border>
    <border>
      <left>
        <color indexed="63"/>
      </left>
      <right>
        <color indexed="63"/>
      </right>
      <top style="thin"/>
      <bottom>
        <color indexed="63"/>
      </bottom>
    </border>
    <border>
      <left/>
      <right style="thin"/>
      <top style="thin"/>
      <bottom/>
    </border>
  </borders>
  <cellStyleXfs count="1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164"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0" fontId="20" fillId="5" borderId="1" applyNumberFormat="0" applyAlignment="0" applyProtection="0"/>
    <xf numFmtId="0" fontId="20" fillId="5" borderId="1" applyNumberFormat="0" applyAlignment="0" applyProtection="0"/>
    <xf numFmtId="0" fontId="21" fillId="14" borderId="2" applyNumberFormat="0" applyAlignment="0" applyProtection="0"/>
    <xf numFmtId="0" fontId="21" fillId="1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 fontId="5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13" fillId="0" borderId="0" applyNumberFormat="0" applyFill="0" applyBorder="0" applyAlignment="0" applyProtection="0"/>
    <xf numFmtId="0" fontId="28" fillId="3" borderId="1" applyNumberFormat="0" applyAlignment="0" applyProtection="0"/>
    <xf numFmtId="0" fontId="28" fillId="3" borderId="1" applyNumberFormat="0" applyAlignment="0" applyProtection="0"/>
    <xf numFmtId="164"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165" fontId="0" fillId="15" borderId="0" applyFont="0" applyBorder="0">
      <alignment horizontal="right"/>
      <protection locked="0"/>
    </xf>
    <xf numFmtId="165" fontId="0" fillId="15" borderId="0" applyFont="0" applyBorder="0">
      <alignment horizontal="right"/>
      <protection locked="0"/>
    </xf>
    <xf numFmtId="164"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0" fontId="29" fillId="0" borderId="6" applyNumberFormat="0" applyFill="0" applyAlignment="0" applyProtection="0"/>
    <xf numFmtId="0" fontId="30" fillId="6" borderId="0" applyNumberFormat="0" applyBorder="0" applyAlignment="0" applyProtection="0"/>
    <xf numFmtId="0" fontId="30" fillId="6" borderId="0" applyNumberFormat="0" applyBorder="0" applyAlignment="0" applyProtection="0"/>
    <xf numFmtId="0" fontId="41" fillId="0" borderId="0">
      <alignment/>
      <protection/>
    </xf>
    <xf numFmtId="0" fontId="41" fillId="0" borderId="0">
      <alignment/>
      <protection/>
    </xf>
    <xf numFmtId="0" fontId="0" fillId="0" borderId="0">
      <alignment/>
      <protection/>
    </xf>
    <xf numFmtId="0" fontId="0" fillId="0" borderId="0">
      <alignment/>
      <protection/>
    </xf>
    <xf numFmtId="0" fontId="0" fillId="5" borderId="0">
      <alignment/>
      <protection/>
    </xf>
    <xf numFmtId="0" fontId="0" fillId="5" borderId="0">
      <alignment/>
      <protection/>
    </xf>
    <xf numFmtId="0" fontId="0" fillId="5" borderId="0">
      <alignment/>
      <protection/>
    </xf>
    <xf numFmtId="0" fontId="0" fillId="0" borderId="0">
      <alignment/>
      <protection/>
    </xf>
    <xf numFmtId="0" fontId="0" fillId="5" borderId="0">
      <alignment/>
      <protection/>
    </xf>
    <xf numFmtId="0" fontId="0" fillId="5" borderId="0">
      <alignment/>
      <protection/>
    </xf>
    <xf numFmtId="0" fontId="0" fillId="5" borderId="0">
      <alignment/>
      <protection/>
    </xf>
    <xf numFmtId="0" fontId="0" fillId="5" borderId="0">
      <alignment/>
      <protection/>
    </xf>
    <xf numFmtId="0" fontId="0" fillId="5" borderId="0">
      <alignment/>
      <protection/>
    </xf>
    <xf numFmtId="0" fontId="0" fillId="5" borderId="0">
      <alignment/>
      <protection/>
    </xf>
    <xf numFmtId="0" fontId="0" fillId="4" borderId="7" applyNumberFormat="0" applyFont="0" applyAlignment="0" applyProtection="0"/>
    <xf numFmtId="0" fontId="0" fillId="4" borderId="7" applyNumberFormat="0" applyFont="0" applyAlignment="0" applyProtection="0"/>
    <xf numFmtId="0" fontId="31" fillId="5" borderId="8" applyNumberFormat="0" applyAlignment="0" applyProtection="0"/>
    <xf numFmtId="0" fontId="31" fillId="5" borderId="8" applyNumberFormat="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323">
    <xf numFmtId="0" fontId="0" fillId="0" borderId="0" xfId="0" applyAlignment="1">
      <alignment/>
    </xf>
    <xf numFmtId="0" fontId="1" fillId="5" borderId="0" xfId="111" applyFont="1">
      <alignment/>
      <protection/>
    </xf>
    <xf numFmtId="0" fontId="0" fillId="5" borderId="0" xfId="111">
      <alignment/>
      <protection/>
    </xf>
    <xf numFmtId="0" fontId="2" fillId="5" borderId="0" xfId="111" applyFont="1">
      <alignment/>
      <protection/>
    </xf>
    <xf numFmtId="0" fontId="4" fillId="17" borderId="10" xfId="111" applyFont="1" applyFill="1" applyBorder="1" applyAlignment="1" applyProtection="1">
      <alignment/>
      <protection locked="0"/>
    </xf>
    <xf numFmtId="0" fontId="5" fillId="17" borderId="0" xfId="111" applyFont="1" applyFill="1" applyBorder="1" applyAlignment="1">
      <alignment/>
      <protection/>
    </xf>
    <xf numFmtId="0" fontId="5" fillId="17" borderId="11" xfId="111" applyFont="1" applyFill="1" applyBorder="1" applyAlignment="1">
      <alignment/>
      <protection/>
    </xf>
    <xf numFmtId="2" fontId="6" fillId="5" borderId="0" xfId="111" applyNumberFormat="1" applyFont="1" applyBorder="1" applyAlignment="1" applyProtection="1">
      <alignment horizontal="left"/>
      <protection/>
    </xf>
    <xf numFmtId="0" fontId="7" fillId="5" borderId="0" xfId="111" applyFont="1" applyAlignment="1" applyProtection="1">
      <alignment/>
      <protection locked="0"/>
    </xf>
    <xf numFmtId="0" fontId="7" fillId="5" borderId="0" xfId="111" applyFont="1" applyProtection="1">
      <alignment/>
      <protection locked="0"/>
    </xf>
    <xf numFmtId="0" fontId="6" fillId="5" borderId="0" xfId="111" applyFont="1">
      <alignment/>
      <protection/>
    </xf>
    <xf numFmtId="0" fontId="0" fillId="5" borderId="0" xfId="111" applyAlignment="1">
      <alignment/>
      <protection/>
    </xf>
    <xf numFmtId="0" fontId="8" fillId="17" borderId="12" xfId="111" applyFont="1" applyFill="1" applyBorder="1">
      <alignment/>
      <protection/>
    </xf>
    <xf numFmtId="0" fontId="9" fillId="17" borderId="12" xfId="111" applyFont="1" applyFill="1" applyBorder="1">
      <alignment/>
      <protection/>
    </xf>
    <xf numFmtId="0" fontId="9" fillId="5" borderId="0" xfId="111" applyFont="1">
      <alignment/>
      <protection/>
    </xf>
    <xf numFmtId="0" fontId="8" fillId="17" borderId="13" xfId="111" applyFont="1" applyFill="1" applyBorder="1">
      <alignment/>
      <protection/>
    </xf>
    <xf numFmtId="0" fontId="9" fillId="17" borderId="14" xfId="111" applyFont="1" applyFill="1" applyBorder="1">
      <alignment/>
      <protection/>
    </xf>
    <xf numFmtId="0" fontId="11" fillId="5" borderId="0" xfId="109" applyFont="1">
      <alignment/>
      <protection/>
    </xf>
    <xf numFmtId="0" fontId="11" fillId="5" borderId="0" xfId="109" applyFont="1" applyFill="1" applyBorder="1">
      <alignment/>
      <protection/>
    </xf>
    <xf numFmtId="0" fontId="11" fillId="5" borderId="0" xfId="109" applyFont="1" applyFill="1">
      <alignment/>
      <protection/>
    </xf>
    <xf numFmtId="0" fontId="12" fillId="5" borderId="0" xfId="109" applyFont="1" applyFill="1" applyBorder="1" applyAlignment="1">
      <alignment vertical="center"/>
      <protection/>
    </xf>
    <xf numFmtId="0" fontId="12" fillId="5" borderId="0" xfId="109" applyFont="1" applyFill="1" applyBorder="1" applyAlignment="1">
      <alignment/>
      <protection/>
    </xf>
    <xf numFmtId="0" fontId="11" fillId="5" borderId="0" xfId="109" applyFont="1" applyFill="1" applyBorder="1" applyAlignment="1">
      <alignment vertical="center"/>
      <protection/>
    </xf>
    <xf numFmtId="0" fontId="11" fillId="5" borderId="0" xfId="109" applyFont="1" applyAlignment="1">
      <alignment vertical="center"/>
      <protection/>
    </xf>
    <xf numFmtId="0" fontId="14" fillId="18" borderId="15" xfId="109" applyFont="1" applyFill="1" applyBorder="1" applyAlignment="1">
      <alignment vertical="center"/>
      <protection/>
    </xf>
    <xf numFmtId="0" fontId="2" fillId="18" borderId="16" xfId="109" applyFont="1" applyFill="1" applyBorder="1" applyAlignment="1">
      <alignment vertical="center"/>
      <protection/>
    </xf>
    <xf numFmtId="0" fontId="2" fillId="18" borderId="17" xfId="109" applyFont="1" applyFill="1" applyBorder="1" applyAlignment="1">
      <alignment vertical="center"/>
      <protection/>
    </xf>
    <xf numFmtId="0" fontId="3" fillId="5" borderId="0" xfId="109" applyFont="1" applyFill="1" applyBorder="1" applyAlignment="1">
      <alignment vertical="center"/>
      <protection/>
    </xf>
    <xf numFmtId="0" fontId="11" fillId="5" borderId="0" xfId="109" applyFont="1" applyFill="1" applyAlignment="1">
      <alignment vertical="center"/>
      <protection/>
    </xf>
    <xf numFmtId="0" fontId="2" fillId="18" borderId="0" xfId="109" applyFont="1" applyFill="1" applyBorder="1" applyAlignment="1">
      <alignment vertical="center"/>
      <protection/>
    </xf>
    <xf numFmtId="0" fontId="11" fillId="18" borderId="0" xfId="109" applyFont="1" applyFill="1" applyBorder="1" applyAlignment="1">
      <alignment vertical="center"/>
      <protection/>
    </xf>
    <xf numFmtId="0" fontId="15" fillId="18" borderId="0" xfId="109" applyFont="1" applyFill="1" applyBorder="1" applyAlignment="1">
      <alignment horizontal="left" vertical="center"/>
      <protection/>
    </xf>
    <xf numFmtId="0" fontId="14" fillId="18" borderId="0" xfId="109" applyFont="1" applyFill="1" applyBorder="1" applyAlignment="1">
      <alignment vertical="center"/>
      <protection/>
    </xf>
    <xf numFmtId="0" fontId="16" fillId="5" borderId="0" xfId="109" applyFont="1" applyFill="1" applyBorder="1" applyAlignment="1">
      <alignment vertical="center"/>
      <protection/>
    </xf>
    <xf numFmtId="0" fontId="14" fillId="18" borderId="10" xfId="109" applyFont="1" applyFill="1" applyBorder="1" applyAlignment="1">
      <alignment vertical="center"/>
      <protection/>
    </xf>
    <xf numFmtId="0" fontId="14" fillId="18" borderId="11" xfId="109" applyFont="1" applyFill="1" applyBorder="1" applyAlignment="1">
      <alignment vertical="center"/>
      <protection/>
    </xf>
    <xf numFmtId="0" fontId="11" fillId="18" borderId="18" xfId="109" applyFont="1" applyFill="1" applyBorder="1">
      <alignment/>
      <protection/>
    </xf>
    <xf numFmtId="0" fontId="2" fillId="18" borderId="19" xfId="109" applyFont="1" applyFill="1" applyBorder="1" applyAlignment="1">
      <alignment vertical="center"/>
      <protection/>
    </xf>
    <xf numFmtId="0" fontId="11" fillId="18" borderId="19" xfId="109" applyFont="1" applyFill="1" applyBorder="1">
      <alignment/>
      <protection/>
    </xf>
    <xf numFmtId="0" fontId="11" fillId="18" borderId="20" xfId="109" applyFont="1" applyFill="1" applyBorder="1">
      <alignment/>
      <protection/>
    </xf>
    <xf numFmtId="0" fontId="11" fillId="0" borderId="0" xfId="109" applyFont="1" applyFill="1" applyBorder="1">
      <alignment/>
      <protection/>
    </xf>
    <xf numFmtId="0" fontId="1" fillId="5" borderId="0" xfId="113" applyFont="1">
      <alignment/>
      <protection/>
    </xf>
    <xf numFmtId="0" fontId="35" fillId="5" borderId="0" xfId="112" applyFont="1" applyFill="1" applyBorder="1" applyAlignment="1">
      <alignment/>
      <protection/>
    </xf>
    <xf numFmtId="0" fontId="0" fillId="5" borderId="0" xfId="113">
      <alignment/>
      <protection/>
    </xf>
    <xf numFmtId="0" fontId="1" fillId="0" borderId="0" xfId="113" applyFont="1" applyFill="1" applyAlignment="1">
      <alignment/>
      <protection/>
    </xf>
    <xf numFmtId="167" fontId="2" fillId="5" borderId="0" xfId="113" applyNumberFormat="1" applyFont="1" applyBorder="1" applyAlignment="1">
      <alignment horizontal="left"/>
      <protection/>
    </xf>
    <xf numFmtId="49" fontId="0" fillId="5" borderId="0" xfId="113" applyNumberFormat="1" applyFont="1">
      <alignment/>
      <protection/>
    </xf>
    <xf numFmtId="2" fontId="0" fillId="5" borderId="0" xfId="113" applyNumberFormat="1" applyFont="1" applyBorder="1">
      <alignment/>
      <protection/>
    </xf>
    <xf numFmtId="164" fontId="0" fillId="5" borderId="0" xfId="113" applyNumberFormat="1" applyFont="1" applyBorder="1" applyAlignment="1">
      <alignment horizontal="center"/>
      <protection/>
    </xf>
    <xf numFmtId="164" fontId="0" fillId="5" borderId="0" xfId="113" applyNumberFormat="1" applyFont="1" applyBorder="1">
      <alignment/>
      <protection/>
    </xf>
    <xf numFmtId="0" fontId="0" fillId="5" borderId="0" xfId="113" applyFont="1">
      <alignment/>
      <protection/>
    </xf>
    <xf numFmtId="168" fontId="36" fillId="17" borderId="12" xfId="113" applyNumberFormat="1" applyFont="1" applyFill="1" applyBorder="1" applyAlignment="1" quotePrefix="1">
      <alignment horizontal="center" vertical="center" wrapText="1"/>
      <protection/>
    </xf>
    <xf numFmtId="49" fontId="36" fillId="17" borderId="12" xfId="113" applyNumberFormat="1" applyFont="1" applyFill="1" applyBorder="1" applyAlignment="1">
      <alignment horizontal="center" vertical="center" wrapText="1"/>
      <protection/>
    </xf>
    <xf numFmtId="2" fontId="36" fillId="17" borderId="12" xfId="113" applyNumberFormat="1" applyFont="1" applyFill="1" applyBorder="1" applyAlignment="1">
      <alignment horizontal="center" vertical="center" wrapText="1"/>
      <protection/>
    </xf>
    <xf numFmtId="167" fontId="10" fillId="17" borderId="12" xfId="113" applyNumberFormat="1" applyFont="1" applyFill="1" applyBorder="1" applyAlignment="1">
      <alignment horizontal="left"/>
      <protection/>
    </xf>
    <xf numFmtId="2" fontId="10" fillId="17" borderId="12" xfId="73" applyNumberFormat="1" applyFont="1" applyFill="1" applyBorder="1" applyAlignment="1">
      <alignment horizontal="center"/>
    </xf>
    <xf numFmtId="0" fontId="10" fillId="17" borderId="12" xfId="113" applyFont="1" applyFill="1" applyBorder="1">
      <alignment/>
      <protection/>
    </xf>
    <xf numFmtId="49" fontId="10" fillId="17" borderId="12" xfId="113" applyNumberFormat="1" applyFont="1" applyFill="1" applyBorder="1">
      <alignment/>
      <protection/>
    </xf>
    <xf numFmtId="49" fontId="10" fillId="17" borderId="12" xfId="113" applyNumberFormat="1" applyFont="1" applyFill="1" applyBorder="1" applyAlignment="1">
      <alignment horizontal="left"/>
      <protection/>
    </xf>
    <xf numFmtId="49" fontId="10" fillId="19" borderId="12" xfId="113" applyNumberFormat="1" applyFont="1" applyFill="1" applyBorder="1">
      <alignment/>
      <protection/>
    </xf>
    <xf numFmtId="49" fontId="10" fillId="17" borderId="12" xfId="113" applyNumberFormat="1" applyFont="1" applyFill="1" applyBorder="1" applyAlignment="1">
      <alignment horizontal="left" wrapText="1"/>
      <protection/>
    </xf>
    <xf numFmtId="167" fontId="0" fillId="17" borderId="12" xfId="113" applyNumberFormat="1" applyFont="1" applyFill="1" applyBorder="1" applyAlignment="1">
      <alignment horizontal="left"/>
      <protection/>
    </xf>
    <xf numFmtId="0" fontId="2" fillId="5" borderId="0" xfId="113" applyFont="1">
      <alignment/>
      <protection/>
    </xf>
    <xf numFmtId="0" fontId="39" fillId="5" borderId="0" xfId="113" applyFont="1">
      <alignment/>
      <protection/>
    </xf>
    <xf numFmtId="167" fontId="10" fillId="17" borderId="21" xfId="73" applyNumberFormat="1" applyFont="1" applyFill="1" applyBorder="1" applyAlignment="1">
      <alignment horizontal="center" vertical="center"/>
    </xf>
    <xf numFmtId="0" fontId="3" fillId="5" borderId="0" xfId="113" applyFont="1">
      <alignment/>
      <protection/>
    </xf>
    <xf numFmtId="39" fontId="0" fillId="5" borderId="0" xfId="113" applyNumberFormat="1" applyFont="1">
      <alignment/>
      <protection/>
    </xf>
    <xf numFmtId="0" fontId="5" fillId="17" borderId="22" xfId="113" applyFont="1" applyFill="1" applyBorder="1" applyAlignment="1">
      <alignment horizontal="left" indent="1"/>
      <protection/>
    </xf>
    <xf numFmtId="0" fontId="0" fillId="17" borderId="23" xfId="113" applyFont="1" applyFill="1" applyBorder="1" applyAlignment="1">
      <alignment/>
      <protection/>
    </xf>
    <xf numFmtId="0" fontId="0" fillId="17" borderId="23" xfId="113" applyFont="1" applyFill="1" applyBorder="1">
      <alignment/>
      <protection/>
    </xf>
    <xf numFmtId="0" fontId="0" fillId="17" borderId="24" xfId="113" applyFont="1" applyFill="1" applyBorder="1">
      <alignment/>
      <protection/>
    </xf>
    <xf numFmtId="0" fontId="4" fillId="17" borderId="10" xfId="113" applyFont="1" applyFill="1" applyBorder="1" applyAlignment="1">
      <alignment horizontal="left" indent="1"/>
      <protection/>
    </xf>
    <xf numFmtId="0" fontId="10" fillId="17" borderId="0" xfId="113" applyFont="1" applyFill="1" applyBorder="1" applyAlignment="1">
      <alignment horizontal="right" indent="1"/>
      <protection/>
    </xf>
    <xf numFmtId="0" fontId="10" fillId="17" borderId="11" xfId="113" applyFont="1" applyFill="1" applyBorder="1" applyAlignment="1" applyProtection="1">
      <alignment/>
      <protection locked="0"/>
    </xf>
    <xf numFmtId="0" fontId="10" fillId="17" borderId="0" xfId="113" applyFont="1" applyFill="1" applyBorder="1">
      <alignment/>
      <protection/>
    </xf>
    <xf numFmtId="0" fontId="0" fillId="17" borderId="0" xfId="113" applyFont="1" applyFill="1" applyBorder="1">
      <alignment/>
      <protection/>
    </xf>
    <xf numFmtId="0" fontId="0" fillId="17" borderId="11" xfId="113" applyFont="1" applyFill="1" applyBorder="1" applyProtection="1">
      <alignment/>
      <protection locked="0"/>
    </xf>
    <xf numFmtId="0" fontId="0" fillId="17" borderId="11" xfId="113" applyFont="1" applyFill="1" applyBorder="1">
      <alignment/>
      <protection/>
    </xf>
    <xf numFmtId="0" fontId="0" fillId="17" borderId="11" xfId="113" applyFont="1" applyFill="1" applyBorder="1" applyAlignment="1" applyProtection="1">
      <alignment/>
      <protection locked="0"/>
    </xf>
    <xf numFmtId="0" fontId="5" fillId="17" borderId="10" xfId="113" applyFont="1" applyFill="1" applyBorder="1" applyAlignment="1">
      <alignment horizontal="left" indent="1"/>
      <protection/>
    </xf>
    <xf numFmtId="0" fontId="5" fillId="17" borderId="18" xfId="113" applyFont="1" applyFill="1" applyBorder="1" applyAlignment="1">
      <alignment horizontal="left" indent="1"/>
      <protection/>
    </xf>
    <xf numFmtId="0" fontId="0" fillId="17" borderId="19" xfId="113" applyFont="1" applyFill="1" applyBorder="1" applyAlignment="1">
      <alignment/>
      <protection/>
    </xf>
    <xf numFmtId="0" fontId="0" fillId="17" borderId="19" xfId="113" applyFont="1" applyFill="1" applyBorder="1">
      <alignment/>
      <protection/>
    </xf>
    <xf numFmtId="0" fontId="0" fillId="17" borderId="20" xfId="113" applyFont="1" applyFill="1" applyBorder="1">
      <alignment/>
      <protection/>
    </xf>
    <xf numFmtId="0" fontId="0" fillId="5" borderId="0" xfId="116">
      <alignment/>
      <protection/>
    </xf>
    <xf numFmtId="0" fontId="1" fillId="5" borderId="0" xfId="116" applyFont="1" applyAlignment="1">
      <alignment/>
      <protection/>
    </xf>
    <xf numFmtId="49" fontId="0" fillId="5" borderId="0" xfId="116" applyNumberFormat="1" applyFont="1">
      <alignment/>
      <protection/>
    </xf>
    <xf numFmtId="164" fontId="0" fillId="5" borderId="0" xfId="116" applyNumberFormat="1" applyFont="1" applyBorder="1">
      <alignment/>
      <protection/>
    </xf>
    <xf numFmtId="167" fontId="3" fillId="5" borderId="0" xfId="116" applyNumberFormat="1" applyFont="1" applyBorder="1" applyAlignment="1">
      <alignment horizontal="left"/>
      <protection/>
    </xf>
    <xf numFmtId="49" fontId="36" fillId="17" borderId="12" xfId="116" applyNumberFormat="1" applyFont="1" applyFill="1" applyBorder="1" applyAlignment="1">
      <alignment horizontal="center" vertical="center" wrapText="1"/>
      <protection/>
    </xf>
    <xf numFmtId="164" fontId="36" fillId="17" borderId="12" xfId="116" applyNumberFormat="1" applyFont="1" applyFill="1" applyBorder="1" applyAlignment="1">
      <alignment horizontal="center" vertical="center" wrapText="1"/>
      <protection/>
    </xf>
    <xf numFmtId="49" fontId="36" fillId="17" borderId="12" xfId="116" applyNumberFormat="1" applyFont="1" applyFill="1" applyBorder="1" applyAlignment="1">
      <alignment horizontal="center"/>
      <protection/>
    </xf>
    <xf numFmtId="2" fontId="10" fillId="17" borderId="12" xfId="73" applyNumberFormat="1" applyFont="1" applyFill="1" applyBorder="1" applyAlignment="1">
      <alignment horizontal="center" wrapText="1"/>
    </xf>
    <xf numFmtId="171" fontId="0" fillId="4" borderId="12" xfId="116" applyNumberFormat="1" applyFont="1" applyFill="1" applyBorder="1">
      <alignment/>
      <protection/>
    </xf>
    <xf numFmtId="171" fontId="0" fillId="4" borderId="12" xfId="116" applyNumberFormat="1" applyFont="1" applyFill="1" applyBorder="1" applyAlignment="1">
      <alignment horizontal="right"/>
      <protection/>
    </xf>
    <xf numFmtId="171" fontId="0" fillId="4" borderId="12" xfId="116" applyNumberFormat="1" applyFont="1" applyFill="1" applyBorder="1" applyAlignment="1">
      <alignment horizontal="right" wrapText="1"/>
      <protection/>
    </xf>
    <xf numFmtId="49" fontId="2" fillId="7" borderId="12" xfId="116" applyNumberFormat="1" applyFont="1" applyFill="1" applyBorder="1" applyAlignment="1">
      <alignment horizontal="right"/>
      <protection/>
    </xf>
    <xf numFmtId="0" fontId="1" fillId="0" borderId="0" xfId="0" applyFont="1" applyAlignment="1">
      <alignment/>
    </xf>
    <xf numFmtId="0" fontId="3" fillId="0" borderId="0" xfId="0" applyFont="1" applyAlignment="1">
      <alignment/>
    </xf>
    <xf numFmtId="168" fontId="36" fillId="17" borderId="12" xfId="118" applyNumberFormat="1" applyFont="1" applyFill="1" applyBorder="1" applyAlignment="1">
      <alignment horizontal="center" vertical="center" wrapText="1"/>
      <protection/>
    </xf>
    <xf numFmtId="49" fontId="36" fillId="17" borderId="12" xfId="118" applyNumberFormat="1" applyFont="1" applyFill="1" applyBorder="1" applyAlignment="1">
      <alignment horizontal="center" vertical="center" wrapText="1"/>
      <protection/>
    </xf>
    <xf numFmtId="167" fontId="5" fillId="17" borderId="12" xfId="118" applyNumberFormat="1" applyFont="1" applyFill="1" applyBorder="1" applyAlignment="1">
      <alignment horizontal="left"/>
      <protection/>
    </xf>
    <xf numFmtId="168" fontId="10" fillId="17" borderId="12" xfId="0" applyNumberFormat="1" applyFont="1" applyFill="1" applyBorder="1" applyAlignment="1">
      <alignment horizontal="left" vertical="center" wrapText="1"/>
    </xf>
    <xf numFmtId="167" fontId="0" fillId="4" borderId="12" xfId="118" applyNumberFormat="1" applyFont="1" applyFill="1" applyBorder="1" applyAlignment="1">
      <alignment horizontal="right"/>
      <protection/>
    </xf>
    <xf numFmtId="168" fontId="10" fillId="19" borderId="0" xfId="0" applyNumberFormat="1" applyFont="1" applyFill="1" applyBorder="1" applyAlignment="1">
      <alignment horizontal="left" vertical="center" wrapText="1"/>
    </xf>
    <xf numFmtId="167" fontId="0" fillId="7" borderId="12" xfId="118" applyNumberFormat="1" applyFont="1" applyFill="1" applyBorder="1" applyAlignment="1">
      <alignment horizontal="right"/>
      <protection/>
    </xf>
    <xf numFmtId="0" fontId="36" fillId="7" borderId="13" xfId="116" applyFont="1" applyFill="1" applyBorder="1" applyAlignment="1">
      <alignment horizontal="right"/>
      <protection/>
    </xf>
    <xf numFmtId="167" fontId="2" fillId="7" borderId="12" xfId="118" applyNumberFormat="1" applyFont="1" applyFill="1" applyBorder="1" applyAlignment="1">
      <alignment horizontal="right"/>
      <protection/>
    </xf>
    <xf numFmtId="167" fontId="0" fillId="4" borderId="25" xfId="113" applyNumberFormat="1" applyFont="1" applyFill="1" applyBorder="1" applyAlignment="1">
      <alignment horizontal="center"/>
      <protection/>
    </xf>
    <xf numFmtId="49" fontId="36" fillId="17" borderId="26" xfId="113" applyNumberFormat="1" applyFont="1" applyFill="1" applyBorder="1" applyAlignment="1">
      <alignment horizontal="center" vertical="center" wrapText="1"/>
      <protection/>
    </xf>
    <xf numFmtId="168" fontId="10" fillId="17" borderId="12" xfId="113" applyNumberFormat="1" applyFont="1" applyFill="1" applyBorder="1" applyAlignment="1" quotePrefix="1">
      <alignment vertical="center" wrapText="1"/>
      <protection/>
    </xf>
    <xf numFmtId="168" fontId="10" fillId="17" borderId="12" xfId="113" applyNumberFormat="1" applyFont="1" applyFill="1" applyBorder="1" applyAlignment="1" quotePrefix="1">
      <alignment horizontal="left" vertical="center" wrapText="1"/>
      <protection/>
    </xf>
    <xf numFmtId="0" fontId="36" fillId="17" borderId="12" xfId="113" applyFont="1" applyFill="1" applyBorder="1">
      <alignment/>
      <protection/>
    </xf>
    <xf numFmtId="49" fontId="36" fillId="17" borderId="12" xfId="113" applyNumberFormat="1" applyFont="1" applyFill="1" applyBorder="1" applyAlignment="1">
      <alignment horizontal="left"/>
      <protection/>
    </xf>
    <xf numFmtId="49" fontId="36" fillId="17" borderId="21" xfId="116" applyNumberFormat="1" applyFont="1" applyFill="1" applyBorder="1" applyAlignment="1">
      <alignment horizontal="center"/>
      <protection/>
    </xf>
    <xf numFmtId="0" fontId="0" fillId="20" borderId="0" xfId="113" applyFont="1" applyFill="1">
      <alignment/>
      <protection/>
    </xf>
    <xf numFmtId="49" fontId="36" fillId="17" borderId="12" xfId="118" applyNumberFormat="1" applyFont="1" applyFill="1" applyBorder="1" applyAlignment="1">
      <alignment horizontal="left" vertical="center" wrapText="1"/>
      <protection/>
    </xf>
    <xf numFmtId="172" fontId="10" fillId="17" borderId="21" xfId="73" applyNumberFormat="1" applyFont="1" applyFill="1" applyBorder="1" applyAlignment="1">
      <alignment horizontal="center" vertical="center"/>
    </xf>
    <xf numFmtId="49" fontId="36" fillId="17" borderId="27" xfId="118" applyNumberFormat="1" applyFont="1" applyFill="1" applyBorder="1" applyAlignment="1">
      <alignment horizontal="center" vertical="center" wrapText="1"/>
      <protection/>
    </xf>
    <xf numFmtId="0" fontId="0" fillId="20" borderId="0" xfId="0" applyFont="1" applyFill="1" applyAlignment="1">
      <alignment/>
    </xf>
    <xf numFmtId="43" fontId="0" fillId="4" borderId="12" xfId="73" applyFont="1" applyFill="1" applyBorder="1" applyAlignment="1">
      <alignment horizontal="right"/>
    </xf>
    <xf numFmtId="43" fontId="2" fillId="7" borderId="12" xfId="73" applyFont="1" applyFill="1" applyBorder="1" applyAlignment="1">
      <alignment horizontal="right"/>
    </xf>
    <xf numFmtId="43" fontId="0" fillId="7" borderId="12" xfId="73" applyFont="1" applyFill="1" applyBorder="1" applyAlignment="1">
      <alignment horizontal="right"/>
    </xf>
    <xf numFmtId="167" fontId="0" fillId="4" borderId="25" xfId="113" applyNumberFormat="1" applyFont="1" applyFill="1" applyBorder="1" applyAlignment="1">
      <alignment horizontal="right"/>
      <protection/>
    </xf>
    <xf numFmtId="0" fontId="55" fillId="5" borderId="0" xfId="111" applyFont="1">
      <alignment/>
      <protection/>
    </xf>
    <xf numFmtId="49" fontId="36" fillId="17" borderId="12" xfId="116" applyNumberFormat="1" applyFont="1" applyFill="1" applyBorder="1" applyAlignment="1">
      <alignment horizontal="left" vertical="center" wrapText="1"/>
      <protection/>
    </xf>
    <xf numFmtId="49" fontId="10" fillId="17" borderId="12" xfId="116" applyNumberFormat="1" applyFont="1" applyFill="1" applyBorder="1" applyAlignment="1">
      <alignment horizontal="left" vertical="center" wrapText="1"/>
      <protection/>
    </xf>
    <xf numFmtId="49" fontId="10" fillId="17" borderId="12" xfId="118" applyNumberFormat="1" applyFont="1" applyFill="1" applyBorder="1" applyAlignment="1">
      <alignment horizontal="left" vertical="center" wrapText="1"/>
      <protection/>
    </xf>
    <xf numFmtId="49" fontId="10" fillId="17" borderId="21" xfId="116" applyNumberFormat="1" applyFont="1" applyFill="1" applyBorder="1" applyAlignment="1">
      <alignment horizontal="center"/>
      <protection/>
    </xf>
    <xf numFmtId="168" fontId="36" fillId="17" borderId="12" xfId="114" applyNumberFormat="1" applyFont="1" applyFill="1" applyBorder="1" applyAlignment="1" quotePrefix="1">
      <alignment horizontal="center" vertical="center" wrapText="1"/>
      <protection/>
    </xf>
    <xf numFmtId="167" fontId="5" fillId="17" borderId="12" xfId="114" applyNumberFormat="1" applyFont="1" applyFill="1" applyBorder="1" applyAlignment="1">
      <alignment horizontal="left"/>
      <protection/>
    </xf>
    <xf numFmtId="2" fontId="36" fillId="17" borderId="28" xfId="114" applyNumberFormat="1" applyFont="1" applyFill="1" applyBorder="1" applyAlignment="1">
      <alignment horizontal="center" vertical="center" wrapText="1"/>
      <protection/>
    </xf>
    <xf numFmtId="41" fontId="4" fillId="17" borderId="12" xfId="114" applyNumberFormat="1" applyFont="1" applyFill="1" applyBorder="1">
      <alignment/>
      <protection/>
    </xf>
    <xf numFmtId="41" fontId="10" fillId="17" borderId="13" xfId="114" applyNumberFormat="1" applyFont="1" applyFill="1" applyBorder="1" applyAlignment="1">
      <alignment/>
      <protection/>
    </xf>
    <xf numFmtId="41" fontId="10" fillId="17" borderId="13" xfId="114" applyNumberFormat="1" applyFont="1" applyFill="1" applyBorder="1">
      <alignment/>
      <protection/>
    </xf>
    <xf numFmtId="41" fontId="10" fillId="19" borderId="12" xfId="114" applyNumberFormat="1" applyFont="1" applyFill="1" applyBorder="1">
      <alignment/>
      <protection/>
    </xf>
    <xf numFmtId="41" fontId="4" fillId="17" borderId="13" xfId="114" applyNumberFormat="1" applyFont="1" applyFill="1" applyBorder="1" applyAlignment="1">
      <alignment/>
      <protection/>
    </xf>
    <xf numFmtId="167" fontId="10" fillId="17" borderId="21" xfId="75" applyNumberFormat="1" applyFont="1" applyFill="1" applyBorder="1" applyAlignment="1">
      <alignment horizontal="center" vertical="center"/>
    </xf>
    <xf numFmtId="0" fontId="40" fillId="21" borderId="0" xfId="0" applyNumberFormat="1" applyFont="1" applyFill="1" applyAlignment="1">
      <alignment/>
    </xf>
    <xf numFmtId="0" fontId="56" fillId="21" borderId="0" xfId="0" applyNumberFormat="1" applyFont="1" applyFill="1" applyAlignment="1">
      <alignment/>
    </xf>
    <xf numFmtId="167" fontId="0" fillId="4" borderId="27" xfId="118" applyNumberFormat="1" applyFont="1" applyFill="1" applyBorder="1" applyAlignment="1">
      <alignment vertical="top"/>
      <protection/>
    </xf>
    <xf numFmtId="49" fontId="10" fillId="17" borderId="12" xfId="117" applyNumberFormat="1" applyFont="1" applyFill="1" applyBorder="1" applyAlignment="1">
      <alignment horizontal="left" vertical="center" wrapText="1"/>
      <protection/>
    </xf>
    <xf numFmtId="43" fontId="10" fillId="17" borderId="12" xfId="73" applyFont="1" applyFill="1" applyBorder="1" applyAlignment="1">
      <alignment horizontal="center"/>
    </xf>
    <xf numFmtId="43" fontId="0" fillId="22" borderId="12" xfId="73" applyFont="1" applyFill="1" applyBorder="1" applyAlignment="1">
      <alignment horizontal="right"/>
    </xf>
    <xf numFmtId="49" fontId="36" fillId="17" borderId="0" xfId="118" applyNumberFormat="1" applyFont="1" applyFill="1" applyBorder="1" applyAlignment="1">
      <alignment horizontal="center" vertical="center" wrapText="1"/>
      <protection/>
    </xf>
    <xf numFmtId="0" fontId="57" fillId="23" borderId="15" xfId="109" applyFont="1" applyFill="1" applyBorder="1">
      <alignment/>
      <protection/>
    </xf>
    <xf numFmtId="0" fontId="57" fillId="23" borderId="16" xfId="109" applyFont="1" applyFill="1" applyBorder="1">
      <alignment/>
      <protection/>
    </xf>
    <xf numFmtId="0" fontId="57" fillId="23" borderId="17" xfId="109" applyFont="1" applyFill="1" applyBorder="1">
      <alignment/>
      <protection/>
    </xf>
    <xf numFmtId="0" fontId="57" fillId="23" borderId="29" xfId="109" applyFont="1" applyFill="1" applyBorder="1">
      <alignment/>
      <protection/>
    </xf>
    <xf numFmtId="0" fontId="58" fillId="23" borderId="0" xfId="109" applyFont="1" applyFill="1" applyBorder="1" applyAlignment="1">
      <alignment horizontal="center" vertical="center"/>
      <protection/>
    </xf>
    <xf numFmtId="0" fontId="57" fillId="23" borderId="0" xfId="109" applyFont="1" applyFill="1" applyBorder="1" applyAlignment="1">
      <alignment horizontal="center" vertical="center"/>
      <protection/>
    </xf>
    <xf numFmtId="0" fontId="57" fillId="23" borderId="30" xfId="109" applyFont="1" applyFill="1" applyBorder="1" applyAlignment="1">
      <alignment vertical="center"/>
      <protection/>
    </xf>
    <xf numFmtId="0" fontId="57" fillId="23" borderId="0" xfId="109" applyFont="1" applyFill="1" applyBorder="1">
      <alignment/>
      <protection/>
    </xf>
    <xf numFmtId="0" fontId="59" fillId="23" borderId="0" xfId="109" applyFont="1" applyFill="1" applyBorder="1">
      <alignment/>
      <protection/>
    </xf>
    <xf numFmtId="0" fontId="60" fillId="23" borderId="0" xfId="89" applyFont="1" applyFill="1" applyBorder="1" applyAlignment="1" applyProtection="1">
      <alignment/>
      <protection/>
    </xf>
    <xf numFmtId="0" fontId="11" fillId="5" borderId="0" xfId="109" applyFont="1" applyBorder="1" applyAlignment="1">
      <alignment vertical="center"/>
      <protection/>
    </xf>
    <xf numFmtId="0" fontId="0" fillId="5" borderId="0" xfId="109" applyFill="1" applyBorder="1">
      <alignment/>
      <protection/>
    </xf>
    <xf numFmtId="0" fontId="0" fillId="5" borderId="0" xfId="111" applyFont="1">
      <alignment/>
      <protection/>
    </xf>
    <xf numFmtId="0" fontId="0" fillId="4" borderId="25" xfId="113" applyNumberFormat="1" applyFont="1" applyFill="1" applyBorder="1" applyAlignment="1">
      <alignment horizontal="center"/>
      <protection/>
    </xf>
    <xf numFmtId="0" fontId="42" fillId="22" borderId="0" xfId="113" applyFont="1" applyFill="1">
      <alignment/>
      <protection/>
    </xf>
    <xf numFmtId="0" fontId="43" fillId="22" borderId="0" xfId="113" applyFont="1" applyFill="1">
      <alignment/>
      <protection/>
    </xf>
    <xf numFmtId="14" fontId="42" fillId="22" borderId="0" xfId="113" applyNumberFormat="1" applyFont="1" applyFill="1">
      <alignment/>
      <protection/>
    </xf>
    <xf numFmtId="14" fontId="42" fillId="22" borderId="0" xfId="113" applyNumberFormat="1" applyFont="1" applyFill="1" applyAlignment="1">
      <alignment horizontal="left"/>
      <protection/>
    </xf>
    <xf numFmtId="168" fontId="44" fillId="17" borderId="12" xfId="113" applyNumberFormat="1" applyFont="1" applyFill="1" applyBorder="1" applyAlignment="1" quotePrefix="1">
      <alignment horizontal="left" vertical="center" wrapText="1"/>
      <protection/>
    </xf>
    <xf numFmtId="0" fontId="43" fillId="22" borderId="12" xfId="113" applyFont="1" applyFill="1" applyBorder="1">
      <alignment/>
      <protection/>
    </xf>
    <xf numFmtId="167" fontId="0" fillId="4" borderId="12" xfId="113" applyNumberFormat="1" applyFont="1" applyFill="1" applyBorder="1" applyAlignment="1">
      <alignment horizontal="left"/>
      <protection/>
    </xf>
    <xf numFmtId="168" fontId="10" fillId="17" borderId="12" xfId="113" applyNumberFormat="1" applyFont="1" applyFill="1" applyBorder="1" applyAlignment="1" quotePrefix="1">
      <alignment horizontal="right" vertical="center" wrapText="1"/>
      <protection/>
    </xf>
    <xf numFmtId="10" fontId="0" fillId="4" borderId="12" xfId="116" applyNumberFormat="1" applyFont="1" applyFill="1" applyBorder="1" applyAlignment="1">
      <alignment horizontal="right"/>
      <protection/>
    </xf>
    <xf numFmtId="1" fontId="0" fillId="7" borderId="12" xfId="73" applyNumberFormat="1" applyFont="1" applyFill="1" applyBorder="1" applyAlignment="1">
      <alignment horizontal="right"/>
    </xf>
    <xf numFmtId="164" fontId="36" fillId="17" borderId="12" xfId="116" applyNumberFormat="1" applyFont="1" applyFill="1" applyBorder="1" applyAlignment="1">
      <alignment horizontal="right" vertical="center" wrapText="1"/>
      <protection/>
    </xf>
    <xf numFmtId="167" fontId="10" fillId="17" borderId="21" xfId="73" applyNumberFormat="1" applyFont="1" applyFill="1" applyBorder="1" applyAlignment="1">
      <alignment horizontal="right" vertical="center"/>
    </xf>
    <xf numFmtId="0" fontId="0" fillId="4" borderId="12" xfId="116" applyNumberFormat="1" applyFont="1" applyFill="1" applyBorder="1">
      <alignment/>
      <protection/>
    </xf>
    <xf numFmtId="171" fontId="0" fillId="4" borderId="12" xfId="116" applyNumberFormat="1" applyFont="1" applyFill="1" applyBorder="1" applyAlignment="1">
      <alignment/>
      <protection/>
    </xf>
    <xf numFmtId="43" fontId="0" fillId="7" borderId="12" xfId="73" applyFont="1" applyFill="1" applyBorder="1" applyAlignment="1">
      <alignment/>
    </xf>
    <xf numFmtId="49" fontId="36" fillId="17" borderId="12" xfId="116" applyNumberFormat="1" applyFont="1" applyFill="1" applyBorder="1" applyAlignment="1">
      <alignment horizontal="right" vertical="center" wrapText="1"/>
      <protection/>
    </xf>
    <xf numFmtId="10" fontId="0" fillId="4" borderId="12" xfId="116" applyNumberFormat="1" applyFont="1" applyFill="1" applyBorder="1" applyAlignment="1">
      <alignment/>
      <protection/>
    </xf>
    <xf numFmtId="0" fontId="0" fillId="5" borderId="0" xfId="116" applyFont="1">
      <alignment/>
      <protection/>
    </xf>
    <xf numFmtId="0" fontId="0" fillId="4" borderId="12" xfId="73" applyNumberFormat="1" applyFont="1" applyFill="1" applyBorder="1" applyAlignment="1">
      <alignment/>
    </xf>
    <xf numFmtId="0" fontId="10" fillId="17" borderId="12" xfId="114" applyNumberFormat="1" applyFont="1" applyFill="1" applyBorder="1" applyAlignment="1">
      <alignment horizontal="left"/>
      <protection/>
    </xf>
    <xf numFmtId="0" fontId="0" fillId="17" borderId="12" xfId="114" applyNumberFormat="1" applyFont="1" applyFill="1" applyBorder="1" applyAlignment="1">
      <alignment horizontal="left"/>
      <protection/>
    </xf>
    <xf numFmtId="167" fontId="0" fillId="4" borderId="12" xfId="113" applyNumberFormat="1" applyFont="1" applyFill="1" applyBorder="1" applyAlignment="1">
      <alignment horizontal="right"/>
      <protection/>
    </xf>
    <xf numFmtId="49" fontId="36" fillId="17" borderId="12" xfId="116" applyNumberFormat="1" applyFont="1" applyFill="1" applyBorder="1" applyAlignment="1">
      <alignment horizontal="left" wrapText="1"/>
      <protection/>
    </xf>
    <xf numFmtId="167" fontId="61" fillId="17" borderId="12" xfId="118" applyNumberFormat="1" applyFont="1" applyFill="1" applyBorder="1" applyAlignment="1">
      <alignment horizontal="left"/>
      <protection/>
    </xf>
    <xf numFmtId="168" fontId="45" fillId="19" borderId="0" xfId="0" applyNumberFormat="1" applyFont="1" applyFill="1" applyBorder="1" applyAlignment="1">
      <alignment horizontal="left" vertical="center" wrapText="1"/>
    </xf>
    <xf numFmtId="14" fontId="42" fillId="22" borderId="0" xfId="113" applyNumberFormat="1" applyFont="1" applyFill="1" applyAlignment="1">
      <alignment vertical="center"/>
      <protection/>
    </xf>
    <xf numFmtId="14" fontId="42" fillId="22" borderId="0" xfId="113" applyNumberFormat="1" applyFont="1" applyFill="1" applyAlignment="1">
      <alignment horizontal="left" vertical="center"/>
      <protection/>
    </xf>
    <xf numFmtId="43" fontId="0" fillId="22" borderId="25" xfId="73" applyFont="1" applyFill="1" applyBorder="1" applyAlignment="1">
      <alignment horizontal="right"/>
    </xf>
    <xf numFmtId="171" fontId="0" fillId="22" borderId="12" xfId="116" applyNumberFormat="1" applyFont="1" applyFill="1" applyBorder="1">
      <alignment/>
      <protection/>
    </xf>
    <xf numFmtId="0" fontId="0" fillId="20" borderId="0" xfId="115" applyFont="1" applyFill="1" applyBorder="1" applyAlignment="1">
      <alignment vertical="center"/>
      <protection/>
    </xf>
    <xf numFmtId="14" fontId="0" fillId="4" borderId="25" xfId="113" applyNumberFormat="1" applyFont="1" applyFill="1" applyBorder="1" applyAlignment="1">
      <alignment horizontal="center"/>
      <protection/>
    </xf>
    <xf numFmtId="49" fontId="10" fillId="17" borderId="12" xfId="113" applyNumberFormat="1" applyFont="1" applyFill="1" applyBorder="1" applyAlignment="1">
      <alignment wrapText="1"/>
      <protection/>
    </xf>
    <xf numFmtId="171" fontId="0" fillId="24" borderId="12" xfId="116" applyNumberFormat="1" applyFont="1" applyFill="1" applyBorder="1" applyAlignment="1">
      <alignment/>
      <protection/>
    </xf>
    <xf numFmtId="0" fontId="0" fillId="0" borderId="0" xfId="0" applyAlignment="1">
      <alignment horizontal="center"/>
    </xf>
    <xf numFmtId="0" fontId="0" fillId="25" borderId="0" xfId="0" applyFill="1" applyAlignment="1">
      <alignment/>
    </xf>
    <xf numFmtId="0" fontId="0" fillId="25" borderId="0" xfId="0" applyFill="1" applyAlignment="1">
      <alignment horizontal="center"/>
    </xf>
    <xf numFmtId="14" fontId="0" fillId="0" borderId="0" xfId="0" applyNumberFormat="1" applyAlignment="1">
      <alignment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vertical="center" wrapText="1"/>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vertical="center" wrapText="1"/>
    </xf>
    <xf numFmtId="167" fontId="2" fillId="4" borderId="12" xfId="118" applyNumberFormat="1" applyFont="1" applyFill="1" applyBorder="1" applyAlignment="1">
      <alignment horizontal="left"/>
      <protection/>
    </xf>
    <xf numFmtId="0" fontId="2" fillId="4" borderId="12" xfId="118" applyNumberFormat="1" applyFont="1" applyFill="1" applyBorder="1" applyAlignment="1">
      <alignment horizontal="right"/>
      <protection/>
    </xf>
    <xf numFmtId="183" fontId="62" fillId="26" borderId="12" xfId="73" applyNumberFormat="1" applyFont="1" applyFill="1" applyBorder="1" applyAlignment="1">
      <alignment vertical="center"/>
    </xf>
    <xf numFmtId="184" fontId="0" fillId="22" borderId="12" xfId="73" applyNumberFormat="1" applyFont="1" applyFill="1" applyBorder="1" applyAlignment="1">
      <alignment horizontal="right"/>
    </xf>
    <xf numFmtId="184" fontId="2" fillId="7" borderId="12" xfId="73" applyNumberFormat="1" applyFont="1" applyFill="1" applyBorder="1" applyAlignment="1">
      <alignment horizontal="right"/>
    </xf>
    <xf numFmtId="43" fontId="0" fillId="5" borderId="0" xfId="113" applyNumberFormat="1">
      <alignment/>
      <protection/>
    </xf>
    <xf numFmtId="184" fontId="0" fillId="4" borderId="25" xfId="73" applyNumberFormat="1" applyFont="1" applyFill="1" applyBorder="1" applyAlignment="1">
      <alignment horizontal="center"/>
    </xf>
    <xf numFmtId="183" fontId="62" fillId="26" borderId="12" xfId="78" applyNumberFormat="1" applyFont="1" applyFill="1" applyBorder="1" applyAlignment="1">
      <alignment vertical="center"/>
    </xf>
    <xf numFmtId="183" fontId="62" fillId="24" borderId="12" xfId="78" applyNumberFormat="1" applyFont="1" applyFill="1" applyBorder="1" applyAlignment="1">
      <alignment vertical="center"/>
    </xf>
    <xf numFmtId="164" fontId="0" fillId="4" borderId="12" xfId="73" applyNumberFormat="1" applyFont="1" applyFill="1" applyBorder="1" applyAlignment="1">
      <alignment horizontal="right"/>
    </xf>
    <xf numFmtId="164" fontId="2" fillId="7" borderId="12" xfId="73" applyNumberFormat="1" applyFont="1" applyFill="1" applyBorder="1" applyAlignment="1">
      <alignment horizontal="right"/>
    </xf>
    <xf numFmtId="164" fontId="0" fillId="4" borderId="12" xfId="73" applyNumberFormat="1" applyFont="1" applyFill="1" applyBorder="1" applyAlignment="1">
      <alignment/>
    </xf>
    <xf numFmtId="164" fontId="0" fillId="7" borderId="12" xfId="73" applyNumberFormat="1" applyFont="1" applyFill="1" applyBorder="1" applyAlignment="1">
      <alignment/>
    </xf>
    <xf numFmtId="184" fontId="0" fillId="4" borderId="12" xfId="73" applyNumberFormat="1" applyFont="1" applyFill="1" applyBorder="1" applyAlignment="1">
      <alignment horizontal="right"/>
    </xf>
    <xf numFmtId="184" fontId="10" fillId="17" borderId="12" xfId="73" applyNumberFormat="1" applyFont="1" applyFill="1" applyBorder="1" applyAlignment="1">
      <alignment horizontal="center"/>
    </xf>
    <xf numFmtId="184" fontId="38" fillId="7" borderId="12" xfId="73" applyNumberFormat="1" applyFont="1" applyFill="1" applyBorder="1" applyAlignment="1">
      <alignment/>
    </xf>
    <xf numFmtId="184" fontId="0" fillId="4" borderId="12" xfId="73" applyNumberFormat="1" applyFont="1" applyFill="1" applyBorder="1" applyAlignment="1">
      <alignment/>
    </xf>
    <xf numFmtId="184" fontId="0" fillId="17" borderId="12" xfId="73" applyNumberFormat="1" applyFont="1" applyFill="1" applyBorder="1" applyAlignment="1">
      <alignment/>
    </xf>
    <xf numFmtId="184" fontId="0" fillId="4" borderId="12" xfId="73" applyNumberFormat="1" applyFont="1" applyFill="1" applyBorder="1" applyAlignment="1">
      <alignment/>
    </xf>
    <xf numFmtId="184" fontId="37" fillId="7" borderId="12" xfId="73" applyNumberFormat="1" applyFont="1" applyFill="1" applyBorder="1" applyAlignment="1">
      <alignment/>
    </xf>
    <xf numFmtId="3" fontId="0" fillId="4" borderId="12" xfId="116" applyNumberFormat="1" applyFont="1" applyFill="1" applyBorder="1" applyAlignment="1">
      <alignment horizontal="right"/>
      <protection/>
    </xf>
    <xf numFmtId="184" fontId="2" fillId="7" borderId="12" xfId="116" applyNumberFormat="1" applyFont="1" applyFill="1" applyBorder="1" applyAlignment="1">
      <alignment horizontal="right"/>
      <protection/>
    </xf>
    <xf numFmtId="0" fontId="0" fillId="4" borderId="31" xfId="114" applyFont="1" applyFill="1" applyBorder="1" applyAlignment="1" applyProtection="1">
      <alignment horizontal="left"/>
      <protection locked="0"/>
    </xf>
    <xf numFmtId="0" fontId="10" fillId="17" borderId="0" xfId="114" applyFont="1" applyFill="1" applyBorder="1" applyAlignment="1">
      <alignment horizontal="right" indent="1"/>
      <protection/>
    </xf>
    <xf numFmtId="0" fontId="0" fillId="17" borderId="0" xfId="114" applyFont="1" applyFill="1" applyBorder="1">
      <alignment/>
      <protection/>
    </xf>
    <xf numFmtId="0" fontId="10" fillId="17" borderId="0" xfId="114" applyFont="1" applyFill="1" applyBorder="1">
      <alignment/>
      <protection/>
    </xf>
    <xf numFmtId="164" fontId="0" fillId="7" borderId="12" xfId="73" applyNumberFormat="1" applyFont="1" applyFill="1" applyBorder="1" applyAlignment="1">
      <alignment horizontal="right"/>
    </xf>
    <xf numFmtId="3" fontId="0" fillId="4" borderId="12" xfId="116" applyNumberFormat="1" applyFont="1" applyFill="1" applyBorder="1">
      <alignment/>
      <protection/>
    </xf>
    <xf numFmtId="184" fontId="0" fillId="24" borderId="12" xfId="73" applyNumberFormat="1" applyFont="1" applyFill="1" applyBorder="1" applyAlignment="1">
      <alignment horizontal="right"/>
    </xf>
    <xf numFmtId="0" fontId="2" fillId="5" borderId="0" xfId="114" applyFont="1">
      <alignment/>
      <protection/>
    </xf>
    <xf numFmtId="0" fontId="0" fillId="5" borderId="0" xfId="114" applyFont="1">
      <alignment/>
      <protection/>
    </xf>
    <xf numFmtId="0" fontId="40" fillId="0" borderId="0" xfId="105" applyNumberFormat="1" applyFont="1" applyFill="1" applyAlignment="1" applyProtection="1">
      <alignment horizontal="center" wrapText="1"/>
      <protection locked="0"/>
    </xf>
    <xf numFmtId="0" fontId="40" fillId="24" borderId="0" xfId="105" applyNumberFormat="1" applyFont="1" applyFill="1" applyAlignment="1" applyProtection="1">
      <alignment/>
      <protection locked="0"/>
    </xf>
    <xf numFmtId="0" fontId="40" fillId="27" borderId="0" xfId="105" applyNumberFormat="1" applyFont="1" applyFill="1" applyAlignment="1" applyProtection="1">
      <alignment/>
      <protection locked="0"/>
    </xf>
    <xf numFmtId="184" fontId="38" fillId="7" borderId="12" xfId="75" applyNumberFormat="1" applyFont="1" applyFill="1" applyBorder="1" applyAlignment="1">
      <alignment/>
    </xf>
    <xf numFmtId="43" fontId="40" fillId="22" borderId="0" xfId="75" applyFont="1" applyFill="1" applyAlignment="1" applyProtection="1">
      <alignment horizontal="right"/>
      <protection locked="0"/>
    </xf>
    <xf numFmtId="184" fontId="0" fillId="4" borderId="12" xfId="75" applyNumberFormat="1" applyFont="1" applyFill="1" applyBorder="1" applyAlignment="1">
      <alignment horizontal="right"/>
    </xf>
    <xf numFmtId="43" fontId="38" fillId="7" borderId="12" xfId="73" applyFont="1" applyFill="1" applyBorder="1" applyAlignment="1">
      <alignment/>
    </xf>
    <xf numFmtId="43" fontId="38" fillId="7" borderId="12" xfId="75" applyFont="1" applyFill="1" applyBorder="1" applyAlignment="1">
      <alignment/>
    </xf>
    <xf numFmtId="43" fontId="36" fillId="17" borderId="12" xfId="75" applyFont="1" applyFill="1" applyBorder="1" applyAlignment="1">
      <alignment horizontal="center" vertical="center" wrapText="1"/>
    </xf>
    <xf numFmtId="41" fontId="37" fillId="7" borderId="12" xfId="75" applyNumberFormat="1" applyFont="1" applyFill="1" applyBorder="1" applyAlignment="1">
      <alignment/>
    </xf>
    <xf numFmtId="164" fontId="2" fillId="4" borderId="12" xfId="73" applyNumberFormat="1" applyFont="1" applyFill="1" applyBorder="1" applyAlignment="1">
      <alignment horizontal="right"/>
    </xf>
    <xf numFmtId="184" fontId="0" fillId="5" borderId="0" xfId="113" applyNumberFormat="1">
      <alignment/>
      <protection/>
    </xf>
    <xf numFmtId="43" fontId="0" fillId="5" borderId="0" xfId="73" applyFill="1" applyAlignment="1">
      <alignment/>
    </xf>
    <xf numFmtId="184" fontId="0" fillId="5" borderId="0" xfId="73" applyNumberFormat="1" applyFill="1" applyAlignment="1">
      <alignment/>
    </xf>
    <xf numFmtId="0" fontId="10" fillId="17" borderId="0" xfId="113" applyFont="1" applyFill="1" applyBorder="1" applyAlignment="1">
      <alignment horizontal="right" indent="1"/>
      <protection/>
    </xf>
    <xf numFmtId="0" fontId="10" fillId="17" borderId="32" xfId="113" applyFont="1" applyFill="1" applyBorder="1" applyAlignment="1">
      <alignment horizontal="right" indent="1"/>
      <protection/>
    </xf>
    <xf numFmtId="0" fontId="0" fillId="0" borderId="0" xfId="111" applyFont="1" applyFill="1" applyBorder="1" applyAlignment="1" applyProtection="1">
      <alignment/>
      <protection/>
    </xf>
    <xf numFmtId="0" fontId="0" fillId="5" borderId="0" xfId="111" applyBorder="1" applyAlignment="1">
      <alignment/>
      <protection/>
    </xf>
    <xf numFmtId="0" fontId="0" fillId="4" borderId="13" xfId="114" applyFont="1" applyFill="1" applyBorder="1" applyAlignment="1" applyProtection="1">
      <alignment horizontal="left"/>
      <protection locked="0"/>
    </xf>
    <xf numFmtId="0" fontId="0" fillId="4" borderId="14" xfId="114" applyFont="1" applyFill="1" applyBorder="1" applyAlignment="1" applyProtection="1">
      <alignment horizontal="left"/>
      <protection locked="0"/>
    </xf>
    <xf numFmtId="0" fontId="0" fillId="4" borderId="25" xfId="114" applyFont="1" applyFill="1" applyBorder="1" applyAlignment="1" applyProtection="1">
      <alignment horizontal="left"/>
      <protection locked="0"/>
    </xf>
    <xf numFmtId="0" fontId="9" fillId="0" borderId="0" xfId="111" applyFont="1" applyFill="1" applyAlignment="1">
      <alignment/>
      <protection/>
    </xf>
    <xf numFmtId="0" fontId="0" fillId="0" borderId="0" xfId="110" applyFill="1" applyAlignment="1">
      <alignment/>
      <protection/>
    </xf>
    <xf numFmtId="0" fontId="9" fillId="4" borderId="14" xfId="111" applyFont="1" applyFill="1" applyBorder="1" applyAlignment="1">
      <alignment/>
      <protection/>
    </xf>
    <xf numFmtId="0" fontId="0" fillId="4" borderId="14" xfId="110" applyFill="1" applyBorder="1" applyAlignment="1">
      <alignment/>
      <protection/>
    </xf>
    <xf numFmtId="0" fontId="0" fillId="4" borderId="25" xfId="110" applyFill="1" applyBorder="1" applyAlignment="1">
      <alignment/>
      <protection/>
    </xf>
    <xf numFmtId="0" fontId="9" fillId="4" borderId="12" xfId="111" applyFont="1" applyFill="1" applyBorder="1" applyAlignment="1">
      <alignment/>
      <protection/>
    </xf>
    <xf numFmtId="0" fontId="0" fillId="4" borderId="12" xfId="111" applyFill="1" applyBorder="1" applyAlignment="1">
      <alignment/>
      <protection/>
    </xf>
    <xf numFmtId="14" fontId="9" fillId="4" borderId="14" xfId="111" applyNumberFormat="1" applyFont="1" applyFill="1" applyBorder="1" applyAlignment="1">
      <alignment/>
      <protection/>
    </xf>
    <xf numFmtId="14" fontId="0" fillId="4" borderId="14" xfId="110" applyNumberFormat="1" applyFill="1" applyBorder="1" applyAlignment="1">
      <alignment/>
      <protection/>
    </xf>
    <xf numFmtId="14" fontId="0" fillId="4" borderId="25" xfId="110" applyNumberFormat="1" applyFill="1" applyBorder="1" applyAlignment="1">
      <alignment/>
      <protection/>
    </xf>
    <xf numFmtId="0" fontId="13" fillId="4" borderId="13" xfId="89" applyFill="1" applyBorder="1" applyAlignment="1" applyProtection="1">
      <alignment horizontal="left"/>
      <protection locked="0"/>
    </xf>
    <xf numFmtId="0" fontId="0" fillId="5" borderId="14" xfId="114" applyBorder="1" applyAlignment="1">
      <alignment/>
      <protection/>
    </xf>
    <xf numFmtId="0" fontId="0" fillId="5" borderId="25" xfId="114" applyBorder="1" applyAlignment="1">
      <alignment/>
      <protection/>
    </xf>
    <xf numFmtId="0" fontId="3" fillId="5" borderId="22" xfId="111" applyFont="1" applyBorder="1" applyAlignment="1" applyProtection="1">
      <alignment/>
      <protection locked="0"/>
    </xf>
    <xf numFmtId="0" fontId="0" fillId="5" borderId="23" xfId="111" applyBorder="1" applyAlignment="1">
      <alignment/>
      <protection/>
    </xf>
    <xf numFmtId="0" fontId="0" fillId="5" borderId="24" xfId="111" applyBorder="1" applyAlignment="1">
      <alignment/>
      <protection/>
    </xf>
    <xf numFmtId="164" fontId="2" fillId="7" borderId="18" xfId="65" applyFont="1" applyBorder="1" applyAlignment="1">
      <alignment horizontal="left"/>
      <protection/>
    </xf>
    <xf numFmtId="0" fontId="0" fillId="5" borderId="19" xfId="111" applyBorder="1" applyAlignment="1">
      <alignment/>
      <protection/>
    </xf>
    <xf numFmtId="0" fontId="0" fillId="5" borderId="20" xfId="111" applyBorder="1" applyAlignment="1">
      <alignment/>
      <protection/>
    </xf>
    <xf numFmtId="164" fontId="2" fillId="4" borderId="10" xfId="92" applyFont="1" applyFill="1" applyBorder="1" applyAlignment="1">
      <alignment horizontal="left"/>
      <protection locked="0"/>
    </xf>
    <xf numFmtId="0" fontId="0" fillId="4" borderId="0" xfId="111" applyFill="1" applyBorder="1" applyAlignment="1">
      <alignment/>
      <protection/>
    </xf>
    <xf numFmtId="0" fontId="0" fillId="4" borderId="11" xfId="111" applyFill="1" applyBorder="1" applyAlignment="1">
      <alignment/>
      <protection/>
    </xf>
    <xf numFmtId="0" fontId="15" fillId="18" borderId="0" xfId="109" applyFont="1" applyFill="1" applyBorder="1" applyAlignment="1">
      <alignment horizontal="left" vertical="center"/>
      <protection/>
    </xf>
    <xf numFmtId="0" fontId="3" fillId="0" borderId="0" xfId="115" applyFont="1" applyFill="1" applyBorder="1" applyAlignment="1">
      <alignment horizontal="left" vertical="center"/>
      <protection/>
    </xf>
    <xf numFmtId="2" fontId="36" fillId="17" borderId="13" xfId="113" applyNumberFormat="1" applyFont="1" applyFill="1" applyBorder="1" applyAlignment="1">
      <alignment horizontal="center" vertical="center" wrapText="1"/>
      <protection/>
    </xf>
    <xf numFmtId="2" fontId="36" fillId="17" borderId="14" xfId="113" applyNumberFormat="1" applyFont="1" applyFill="1" applyBorder="1" applyAlignment="1">
      <alignment horizontal="center" vertical="center" wrapText="1"/>
      <protection/>
    </xf>
    <xf numFmtId="2" fontId="36" fillId="17" borderId="25" xfId="113" applyNumberFormat="1" applyFont="1" applyFill="1" applyBorder="1" applyAlignment="1">
      <alignment horizontal="center" vertical="center" wrapText="1"/>
      <protection/>
    </xf>
    <xf numFmtId="0" fontId="1" fillId="0" borderId="0" xfId="113" applyFont="1" applyFill="1" applyAlignment="1">
      <alignment horizontal="left"/>
      <protection/>
    </xf>
    <xf numFmtId="0" fontId="1" fillId="0" borderId="0" xfId="113" applyFont="1" applyFill="1" applyAlignment="1">
      <alignment/>
      <protection/>
    </xf>
    <xf numFmtId="168" fontId="10" fillId="17" borderId="13" xfId="113" applyNumberFormat="1" applyFont="1" applyFill="1" applyBorder="1" applyAlignment="1" quotePrefix="1">
      <alignment horizontal="right" vertical="center" wrapText="1"/>
      <protection/>
    </xf>
    <xf numFmtId="168" fontId="10" fillId="17" borderId="25" xfId="113" applyNumberFormat="1" applyFont="1" applyFill="1" applyBorder="1" applyAlignment="1" quotePrefix="1">
      <alignment horizontal="right" vertical="center" wrapText="1"/>
      <protection/>
    </xf>
    <xf numFmtId="0" fontId="1" fillId="5" borderId="0" xfId="116" applyFont="1" applyAlignment="1">
      <alignment/>
      <protection/>
    </xf>
    <xf numFmtId="0" fontId="1" fillId="5" borderId="0" xfId="113" applyFont="1" applyAlignment="1">
      <alignment/>
      <protection/>
    </xf>
    <xf numFmtId="0" fontId="3" fillId="24" borderId="0" xfId="0" applyFont="1" applyFill="1" applyAlignment="1">
      <alignment horizontal="center" wrapText="1"/>
    </xf>
    <xf numFmtId="0" fontId="36" fillId="19" borderId="14" xfId="116" applyFont="1" applyFill="1" applyBorder="1" applyAlignment="1">
      <alignment horizontal="right"/>
      <protection/>
    </xf>
    <xf numFmtId="0" fontId="36" fillId="19" borderId="25" xfId="116" applyFont="1" applyFill="1" applyBorder="1" applyAlignment="1">
      <alignment horizontal="right"/>
      <protection/>
    </xf>
    <xf numFmtId="49" fontId="36" fillId="17" borderId="27" xfId="118" applyNumberFormat="1" applyFont="1" applyFill="1" applyBorder="1" applyAlignment="1">
      <alignment horizontal="center" vertical="center" wrapText="1"/>
      <protection/>
    </xf>
    <xf numFmtId="49" fontId="36" fillId="17" borderId="0" xfId="118" applyNumberFormat="1" applyFont="1" applyFill="1" applyBorder="1" applyAlignment="1">
      <alignment horizontal="center" vertical="center" wrapText="1"/>
      <protection/>
    </xf>
    <xf numFmtId="0" fontId="0" fillId="5" borderId="0" xfId="113" applyAlignment="1">
      <alignment/>
      <protection/>
    </xf>
    <xf numFmtId="49" fontId="36" fillId="17" borderId="13" xfId="116" applyNumberFormat="1" applyFont="1" applyFill="1" applyBorder="1" applyAlignment="1">
      <alignment horizontal="center" vertical="center" wrapText="1"/>
      <protection/>
    </xf>
    <xf numFmtId="49" fontId="36" fillId="17" borderId="14" xfId="116" applyNumberFormat="1" applyFont="1" applyFill="1" applyBorder="1" applyAlignment="1">
      <alignment horizontal="center" vertical="center" wrapText="1"/>
      <protection/>
    </xf>
    <xf numFmtId="49" fontId="36" fillId="17" borderId="25" xfId="116" applyNumberFormat="1" applyFont="1" applyFill="1" applyBorder="1" applyAlignment="1">
      <alignment horizontal="center" vertical="center" wrapText="1"/>
      <protection/>
    </xf>
    <xf numFmtId="0" fontId="63" fillId="28" borderId="13" xfId="105" applyNumberFormat="1" applyFont="1" applyFill="1" applyBorder="1" applyAlignment="1" applyProtection="1">
      <alignment horizontal="center" vertical="center"/>
      <protection locked="0"/>
    </xf>
    <xf numFmtId="0" fontId="63" fillId="28" borderId="14" xfId="105" applyNumberFormat="1" applyFont="1" applyFill="1" applyBorder="1" applyAlignment="1" applyProtection="1">
      <alignment horizontal="center" vertical="center"/>
      <protection locked="0"/>
    </xf>
    <xf numFmtId="0" fontId="63" fillId="28" borderId="25" xfId="105" applyNumberFormat="1" applyFont="1" applyFill="1" applyBorder="1" applyAlignment="1" applyProtection="1">
      <alignment horizontal="center" vertical="center"/>
      <protection locked="0"/>
    </xf>
    <xf numFmtId="0" fontId="63" fillId="29" borderId="28" xfId="105" applyNumberFormat="1" applyFont="1" applyFill="1" applyBorder="1" applyAlignment="1" applyProtection="1">
      <alignment horizontal="center" vertical="center"/>
      <protection locked="0"/>
    </xf>
    <xf numFmtId="0" fontId="63" fillId="29" borderId="26" xfId="105" applyNumberFormat="1" applyFont="1" applyFill="1" applyBorder="1" applyAlignment="1" applyProtection="1">
      <alignment horizontal="center" vertical="center"/>
      <protection locked="0"/>
    </xf>
    <xf numFmtId="0" fontId="63" fillId="29" borderId="33" xfId="105" applyNumberFormat="1" applyFont="1" applyFill="1" applyBorder="1" applyAlignment="1" applyProtection="1">
      <alignment horizontal="center" vertical="center"/>
      <protection locked="0"/>
    </xf>
    <xf numFmtId="0" fontId="63" fillId="30" borderId="28" xfId="105" applyNumberFormat="1" applyFont="1" applyFill="1" applyBorder="1" applyAlignment="1" applyProtection="1">
      <alignment horizontal="center" vertical="center"/>
      <protection locked="0"/>
    </xf>
    <xf numFmtId="0" fontId="63" fillId="30" borderId="26" xfId="105" applyNumberFormat="1" applyFont="1" applyFill="1" applyBorder="1" applyAlignment="1" applyProtection="1">
      <alignment horizontal="center" vertical="center"/>
      <protection locked="0"/>
    </xf>
    <xf numFmtId="0" fontId="63" fillId="31" borderId="26" xfId="105" applyNumberFormat="1" applyFont="1" applyFill="1" applyBorder="1" applyAlignment="1" applyProtection="1">
      <alignment horizontal="center" vertical="center"/>
      <protection locked="0"/>
    </xf>
    <xf numFmtId="49" fontId="64" fillId="17" borderId="34" xfId="116" applyNumberFormat="1" applyFont="1" applyFill="1" applyBorder="1" applyAlignment="1">
      <alignment horizontal="center" vertical="center" wrapText="1"/>
      <protection/>
    </xf>
    <xf numFmtId="49" fontId="64" fillId="17" borderId="35" xfId="116" applyNumberFormat="1" applyFont="1" applyFill="1" applyBorder="1" applyAlignment="1">
      <alignment horizontal="center" vertical="center" wrapText="1"/>
      <protection/>
    </xf>
    <xf numFmtId="49" fontId="64" fillId="17" borderId="36" xfId="116" applyNumberFormat="1" applyFont="1" applyFill="1" applyBorder="1" applyAlignment="1">
      <alignment horizontal="center" vertical="center" wrapText="1"/>
      <protection/>
    </xf>
    <xf numFmtId="49" fontId="64" fillId="17" borderId="28" xfId="116" applyNumberFormat="1" applyFont="1" applyFill="1" applyBorder="1" applyAlignment="1">
      <alignment horizontal="center" vertical="center" wrapText="1"/>
      <protection/>
    </xf>
    <xf numFmtId="49" fontId="64" fillId="17" borderId="26" xfId="116" applyNumberFormat="1" applyFont="1" applyFill="1" applyBorder="1" applyAlignment="1">
      <alignment horizontal="center" vertical="center" wrapText="1"/>
      <protection/>
    </xf>
    <xf numFmtId="49" fontId="64" fillId="17" borderId="33" xfId="116" applyNumberFormat="1" applyFont="1" applyFill="1" applyBorder="1" applyAlignment="1">
      <alignment horizontal="center" vertical="center" wrapText="1"/>
      <protection/>
    </xf>
    <xf numFmtId="0" fontId="40" fillId="24" borderId="13" xfId="105" applyNumberFormat="1" applyFont="1" applyFill="1" applyBorder="1" applyAlignment="1" applyProtection="1">
      <alignment horizontal="center"/>
      <protection locked="0"/>
    </xf>
    <xf numFmtId="0" fontId="40" fillId="24" borderId="14" xfId="105" applyNumberFormat="1" applyFont="1" applyFill="1" applyBorder="1" applyAlignment="1" applyProtection="1">
      <alignment horizontal="center"/>
      <protection locked="0"/>
    </xf>
    <xf numFmtId="0" fontId="40" fillId="27" borderId="14" xfId="105" applyNumberFormat="1" applyFont="1" applyFill="1" applyBorder="1" applyAlignment="1" applyProtection="1">
      <alignment horizontal="center"/>
      <protection locked="0"/>
    </xf>
    <xf numFmtId="0" fontId="40" fillId="24" borderId="0" xfId="105" applyNumberFormat="1" applyFont="1" applyFill="1" applyAlignment="1" applyProtection="1">
      <alignment horizontal="center"/>
      <protection locked="0"/>
    </xf>
    <xf numFmtId="0" fontId="40" fillId="27" borderId="0" xfId="105" applyNumberFormat="1" applyFont="1" applyFill="1" applyAlignment="1" applyProtection="1">
      <alignment horizontal="center"/>
      <protection locked="0"/>
    </xf>
    <xf numFmtId="168" fontId="36" fillId="17" borderId="13" xfId="113" applyNumberFormat="1" applyFont="1" applyFill="1" applyBorder="1" applyAlignment="1" quotePrefix="1">
      <alignment horizontal="left" vertical="center" wrapText="1"/>
      <protection/>
    </xf>
    <xf numFmtId="168" fontId="36" fillId="17" borderId="14" xfId="113" applyNumberFormat="1" applyFont="1" applyFill="1" applyBorder="1" applyAlignment="1" quotePrefix="1">
      <alignment horizontal="left" vertical="center" wrapText="1"/>
      <protection/>
    </xf>
    <xf numFmtId="168" fontId="36" fillId="17" borderId="25" xfId="113" applyNumberFormat="1" applyFont="1" applyFill="1" applyBorder="1" applyAlignment="1" quotePrefix="1">
      <alignment horizontal="left" vertical="center" wrapText="1"/>
      <protection/>
    </xf>
    <xf numFmtId="167" fontId="0" fillId="4" borderId="12" xfId="114" applyNumberFormat="1" applyFill="1" applyBorder="1" applyAlignment="1">
      <alignment horizontal="left"/>
      <protection/>
    </xf>
    <xf numFmtId="167" fontId="0" fillId="4" borderId="13" xfId="114" applyNumberFormat="1" applyFill="1" applyBorder="1" applyAlignment="1">
      <alignment horizontal="left"/>
      <protection/>
    </xf>
    <xf numFmtId="167" fontId="0" fillId="4" borderId="14" xfId="114" applyNumberFormat="1" applyFill="1" applyBorder="1" applyAlignment="1">
      <alignment horizontal="left"/>
      <protection/>
    </xf>
    <xf numFmtId="167" fontId="0" fillId="4" borderId="25" xfId="114" applyNumberFormat="1" applyFill="1" applyBorder="1" applyAlignment="1">
      <alignment horizontal="left"/>
      <protection/>
    </xf>
  </cellXfs>
  <cellStyles count="11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Blockout" xfId="65"/>
    <cellStyle name="Blockout 2" xfId="66"/>
    <cellStyle name="Blockout 2 2" xfId="67"/>
    <cellStyle name="Blockout 3" xfId="68"/>
    <cellStyle name="Calculation" xfId="69"/>
    <cellStyle name="Calculation 2" xfId="70"/>
    <cellStyle name="Check Cell" xfId="71"/>
    <cellStyle name="Check Cell 2" xfId="72"/>
    <cellStyle name="Comma" xfId="73"/>
    <cellStyle name="Comma [0]" xfId="74"/>
    <cellStyle name="Comma 2" xfId="75"/>
    <cellStyle name="Comma 2 2" xfId="76"/>
    <cellStyle name="Comma 3" xfId="77"/>
    <cellStyle name="Comma 8" xfId="78"/>
    <cellStyle name="Currency" xfId="79"/>
    <cellStyle name="Currency [0]" xfId="80"/>
    <cellStyle name="Explanatory Text" xfId="81"/>
    <cellStyle name="Followed Hyperlink" xfId="82"/>
    <cellStyle name="Good" xfId="83"/>
    <cellStyle name="Good 2" xfId="84"/>
    <cellStyle name="Heading 1" xfId="85"/>
    <cellStyle name="Heading 2" xfId="86"/>
    <cellStyle name="Heading 3" xfId="87"/>
    <cellStyle name="Heading 4" xfId="88"/>
    <cellStyle name="Hyperlink" xfId="89"/>
    <cellStyle name="Input" xfId="90"/>
    <cellStyle name="Input 2" xfId="91"/>
    <cellStyle name="Input1" xfId="92"/>
    <cellStyle name="Input1 2" xfId="93"/>
    <cellStyle name="Input1 2 2" xfId="94"/>
    <cellStyle name="Input1 3" xfId="95"/>
    <cellStyle name="Input2" xfId="96"/>
    <cellStyle name="Input2 2" xfId="97"/>
    <cellStyle name="Input3" xfId="98"/>
    <cellStyle name="Input3 2" xfId="99"/>
    <cellStyle name="Input3 2 2" xfId="100"/>
    <cellStyle name="Input3 3" xfId="101"/>
    <cellStyle name="Linked Cell" xfId="102"/>
    <cellStyle name="Neutral" xfId="103"/>
    <cellStyle name="Neutral 2" xfId="104"/>
    <cellStyle name="Normal 2" xfId="105"/>
    <cellStyle name="Normal 2 2" xfId="106"/>
    <cellStyle name="Normal 3" xfId="107"/>
    <cellStyle name="Normal 3 2" xfId="108"/>
    <cellStyle name="Normal_2010 06 02 - Urgent RIN for Vic DNSPs revised proposals" xfId="109"/>
    <cellStyle name="Normal_2010 06 22 - AA - Scheme Templates for data collection" xfId="110"/>
    <cellStyle name="Normal_2010 06 22 - IE - Scheme Template for data collection" xfId="111"/>
    <cellStyle name="Normal_Book1" xfId="112"/>
    <cellStyle name="Normal_D11 2371025  Financial information - 2012 Draft RIN - Ausgrid" xfId="113"/>
    <cellStyle name="Normal_D11 2371025  Financial information - 2012 Draft RIN - Ausgrid 2" xfId="114"/>
    <cellStyle name="Normal_D12 1569  Opex, DMIS, EBSS - 2012 draft RIN - Ausgrid" xfId="115"/>
    <cellStyle name="Normal_D12 16703  Overheads, Avoided Cost, ACS, Demand and Revenue - 2012 draft RIN - Ausgrid" xfId="116"/>
    <cellStyle name="Normal_D12 16703  Overheads, Avoided Cost, ACS, Demand and Revenue - 2012 draft RIN - Ausgrid 2" xfId="117"/>
    <cellStyle name="Normal_Sheet1" xfId="118"/>
    <cellStyle name="Note" xfId="119"/>
    <cellStyle name="Note 2" xfId="120"/>
    <cellStyle name="Output" xfId="121"/>
    <cellStyle name="Output 2" xfId="122"/>
    <cellStyle name="Percent" xfId="123"/>
    <cellStyle name="Style 1" xfId="124"/>
    <cellStyle name="Style 1 2" xfId="125"/>
    <cellStyle name="Style 1 2 2" xfId="126"/>
    <cellStyle name="Style 1 3" xfId="127"/>
    <cellStyle name="Title" xfId="128"/>
    <cellStyle name="Total" xfId="129"/>
    <cellStyle name="Warning Text" xfId="13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Cover!A1" /><Relationship Id="rId2" Type="http://schemas.openxmlformats.org/officeDocument/2006/relationships/hyperlink" Target="#'1. Pipeline information'!A1" /><Relationship Id="rId3" Type="http://schemas.openxmlformats.org/officeDocument/2006/relationships/hyperlink" Target="#'2. Revenues and expenses'!Print_Area" /><Relationship Id="rId4" Type="http://schemas.openxmlformats.org/officeDocument/2006/relationships/hyperlink" Target="#'2.3 Indirect revenue'!Print_Area" /><Relationship Id="rId5" Type="http://schemas.openxmlformats.org/officeDocument/2006/relationships/hyperlink" Target="#'2.2 Revenue contributions '!Print_Area" /><Relationship Id="rId6" Type="http://schemas.openxmlformats.org/officeDocument/2006/relationships/hyperlink" Target="#'1.1 Financial performance'!Print_Area" /><Relationship Id="rId7" Type="http://schemas.openxmlformats.org/officeDocument/2006/relationships/hyperlink" Target="#'2.4 Shared costs'!Print_Area" /><Relationship Id="rId8" Type="http://schemas.openxmlformats.org/officeDocument/2006/relationships/hyperlink" Target="#'3. Statement of pipeline assets'!Print_Area" /><Relationship Id="rId9" Type="http://schemas.openxmlformats.org/officeDocument/2006/relationships/hyperlink" Target="#'5. Weighted average price'!Print_Area" /><Relationship Id="rId10" Type="http://schemas.openxmlformats.org/officeDocument/2006/relationships/hyperlink" Target="#'6. Notes'!Print_Area" /><Relationship Id="rId11" Type="http://schemas.openxmlformats.org/officeDocument/2006/relationships/hyperlink" Target="#'3.1 Pipeline asset useful life'!Print_Area" /><Relationship Id="rId12" Type="http://schemas.openxmlformats.org/officeDocument/2006/relationships/hyperlink" Target="#'2.1 Revenue by service'!Print_Area" /><Relationship Id="rId13" Type="http://schemas.openxmlformats.org/officeDocument/2006/relationships/hyperlink" Target="#'3. Statement of pipeline assets'!Print_Area" /><Relationship Id="rId14" Type="http://schemas.openxmlformats.org/officeDocument/2006/relationships/hyperlink" Target="#'3.4 Shared supporting assets'!Print_Area" /><Relationship Id="rId15" Type="http://schemas.openxmlformats.org/officeDocument/2006/relationships/hyperlink" Target="#'4 Recovered capital'!Print_Area" /><Relationship Id="rId16" Type="http://schemas.openxmlformats.org/officeDocument/2006/relationships/hyperlink" Target="#'3.3 Depreciation'!Print_Area" /><Relationship Id="rId17" Type="http://schemas.openxmlformats.org/officeDocument/2006/relationships/hyperlink" Target="#'5.1 Exempt WAP services'!Print_Area" /><Relationship Id="rId18" Type="http://schemas.openxmlformats.org/officeDocument/2006/relationships/hyperlink" Target="#'3.2 Pipeline asset impairment'!Print_Area" /><Relationship Id="rId19" Type="http://schemas.openxmlformats.org/officeDocument/2006/relationships/hyperlink" Target="#'4.1 Pipelines capex'!Print_Area" /><Relationship Id="rId20" Type="http://schemas.openxmlformats.org/officeDocument/2006/relationships/hyperlink" Target="#'Amendment record'!A1" /></Relationships>
</file>

<file path=xl/drawings/_rels/drawing10.xml.rels><?xml version="1.0" encoding="utf-8" standalone="yes"?><Relationships xmlns="http://schemas.openxmlformats.org/package/2006/relationships"><Relationship Id="rId1" Type="http://schemas.openxmlformats.org/officeDocument/2006/relationships/hyperlink" Target="#Contents!A1" /></Relationships>
</file>

<file path=xl/drawings/_rels/drawing11.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image" Target="../media/image1.png" /><Relationship Id="rId3" Type="http://schemas.openxmlformats.org/officeDocument/2006/relationships/hyperlink" Target="#Contents!A1" /><Relationship Id="rId4" Type="http://schemas.openxmlformats.org/officeDocument/2006/relationships/hyperlink" Target="#Contents!A1" /></Relationships>
</file>

<file path=xl/drawings/_rels/drawing12.xml.rels><?xml version="1.0" encoding="utf-8" standalone="yes"?><Relationships xmlns="http://schemas.openxmlformats.org/package/2006/relationships"><Relationship Id="rId1" Type="http://schemas.openxmlformats.org/officeDocument/2006/relationships/hyperlink" Target="#Contents!A1" /></Relationships>
</file>

<file path=xl/drawings/_rels/drawing13.xml.rels><?xml version="1.0" encoding="utf-8" standalone="yes"?><Relationships xmlns="http://schemas.openxmlformats.org/package/2006/relationships"><Relationship Id="rId1" Type="http://schemas.openxmlformats.org/officeDocument/2006/relationships/hyperlink" Target="#Contents!A1" /></Relationships>
</file>

<file path=xl/drawings/_rels/drawing14.xml.rels><?xml version="1.0" encoding="utf-8" standalone="yes"?><Relationships xmlns="http://schemas.openxmlformats.org/package/2006/relationships"><Relationship Id="rId1" Type="http://schemas.openxmlformats.org/officeDocument/2006/relationships/hyperlink" Target="#Contents!A1" /></Relationships>
</file>

<file path=xl/drawings/_rels/drawing15.xml.rels><?xml version="1.0" encoding="utf-8" standalone="yes"?><Relationships xmlns="http://schemas.openxmlformats.org/package/2006/relationships"><Relationship Id="rId1" Type="http://schemas.openxmlformats.org/officeDocument/2006/relationships/hyperlink" Target="#Contents!A1" /></Relationships>
</file>

<file path=xl/drawings/_rels/drawing16.xml.rels><?xml version="1.0" encoding="utf-8" standalone="yes"?><Relationships xmlns="http://schemas.openxmlformats.org/package/2006/relationships"><Relationship Id="rId1" Type="http://schemas.openxmlformats.org/officeDocument/2006/relationships/hyperlink" Target="#Contents!A1" /></Relationships>
</file>

<file path=xl/drawings/_rels/drawing17.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image" Target="../media/image1.png" /><Relationship Id="rId3" Type="http://schemas.openxmlformats.org/officeDocument/2006/relationships/hyperlink" Target="#Contents!A1" /><Relationship Id="rId4" Type="http://schemas.openxmlformats.org/officeDocument/2006/relationships/hyperlink" Target="#Contents!A1" /></Relationships>
</file>

<file path=xl/drawings/_rels/drawing18.xml.rels><?xml version="1.0" encoding="utf-8" standalone="yes"?><Relationships xmlns="http://schemas.openxmlformats.org/package/2006/relationships"><Relationship Id="rId1" Type="http://schemas.openxmlformats.org/officeDocument/2006/relationships/hyperlink" Target="#Contents!A1" /></Relationships>
</file>

<file path=xl/drawings/_rels/drawing2.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image" Target="../media/image1.png" /><Relationship Id="rId3" Type="http://schemas.openxmlformats.org/officeDocument/2006/relationships/hyperlink" Target="#Contents!A1" /><Relationship Id="rId4" Type="http://schemas.openxmlformats.org/officeDocument/2006/relationships/hyperlink" Target="#Contents!A1" /></Relationships>
</file>

<file path=xl/drawings/_rels/drawing3.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image" Target="../media/image1.png" /><Relationship Id="rId3" Type="http://schemas.openxmlformats.org/officeDocument/2006/relationships/hyperlink" Target="#Contents!A1" /><Relationship Id="rId4" Type="http://schemas.openxmlformats.org/officeDocument/2006/relationships/hyperlink" Target="#Contents!A1" /></Relationships>
</file>

<file path=xl/drawings/_rels/drawing4.xml.rels><?xml version="1.0" encoding="utf-8" standalone="yes"?><Relationships xmlns="http://schemas.openxmlformats.org/package/2006/relationships"><Relationship Id="rId1" Type="http://schemas.openxmlformats.org/officeDocument/2006/relationships/hyperlink" Target="#Contents!A1" /></Relationships>
</file>

<file path=xl/drawings/_rels/drawing5.xml.rels><?xml version="1.0" encoding="utf-8" standalone="yes"?><Relationships xmlns="http://schemas.openxmlformats.org/package/2006/relationships"><Relationship Id="rId1" Type="http://schemas.openxmlformats.org/officeDocument/2006/relationships/hyperlink" Target="#Contents!A1" /></Relationships>
</file>

<file path=xl/drawings/_rels/drawing6.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image" Target="../media/image1.png" /><Relationship Id="rId3" Type="http://schemas.openxmlformats.org/officeDocument/2006/relationships/hyperlink" Target="#Contents!A1" /><Relationship Id="rId4" Type="http://schemas.openxmlformats.org/officeDocument/2006/relationships/hyperlink" Target="#Contents!A1" /></Relationships>
</file>

<file path=xl/drawings/_rels/drawing7.xml.rels><?xml version="1.0" encoding="utf-8" standalone="yes"?><Relationships xmlns="http://schemas.openxmlformats.org/package/2006/relationships"><Relationship Id="rId1" Type="http://schemas.openxmlformats.org/officeDocument/2006/relationships/hyperlink" Target="#Contents!A1" /></Relationships>
</file>

<file path=xl/drawings/_rels/drawing8.xml.rels><?xml version="1.0" encoding="utf-8" standalone="yes"?><Relationships xmlns="http://schemas.openxmlformats.org/package/2006/relationships"><Relationship Id="rId1" Type="http://schemas.openxmlformats.org/officeDocument/2006/relationships/hyperlink" Target="#Contents!A1" /></Relationships>
</file>

<file path=xl/drawings/_rels/drawing9.xml.rels><?xml version="1.0" encoding="utf-8" standalone="yes"?><Relationships xmlns="http://schemas.openxmlformats.org/package/2006/relationships"><Relationship Id="rId1" Type="http://schemas.openxmlformats.org/officeDocument/2006/relationships/hyperlink" Target="#Contents!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5</xdr:row>
      <xdr:rowOff>19050</xdr:rowOff>
    </xdr:from>
    <xdr:to>
      <xdr:col>4</xdr:col>
      <xdr:colOff>276225</xdr:colOff>
      <xdr:row>7</xdr:row>
      <xdr:rowOff>180975</xdr:rowOff>
    </xdr:to>
    <xdr:sp>
      <xdr:nvSpPr>
        <xdr:cNvPr id="1" name="AutoShape 15">
          <a:hlinkClick r:id="rId1"/>
        </xdr:cNvPr>
        <xdr:cNvSpPr>
          <a:spLocks/>
        </xdr:cNvSpPr>
      </xdr:nvSpPr>
      <xdr:spPr>
        <a:xfrm>
          <a:off x="771525" y="1152525"/>
          <a:ext cx="2524125" cy="542925"/>
        </a:xfrm>
        <a:prstGeom prst="bevel">
          <a:avLst/>
        </a:prstGeom>
        <a:solidFill>
          <a:srgbClr val="C0C0C0">
            <a:alpha val="90000"/>
          </a:srgbClr>
        </a:solidFill>
        <a:ln w="9525" cmpd="sng">
          <a:noFill/>
        </a:ln>
      </xdr:spPr>
      <xdr:txBody>
        <a:bodyPr vertOverflow="clip" wrap="square" lIns="180000" tIns="45720" rIns="180000" bIns="45720" anchor="ctr"/>
        <a:p>
          <a:pPr algn="l">
            <a:defRPr/>
          </a:pPr>
          <a:r>
            <a:rPr lang="en-US" cap="none" sz="1000" b="1" i="0" u="none" baseline="0">
              <a:solidFill>
                <a:srgbClr val="000080"/>
              </a:solidFill>
              <a:latin typeface="Arial"/>
              <a:ea typeface="Arial"/>
              <a:cs typeface="Arial"/>
            </a:rPr>
            <a:t>Cover sheet</a:t>
          </a:r>
        </a:p>
      </xdr:txBody>
    </xdr:sp>
    <xdr:clientData/>
  </xdr:twoCellAnchor>
  <xdr:twoCellAnchor>
    <xdr:from>
      <xdr:col>2</xdr:col>
      <xdr:colOff>0</xdr:colOff>
      <xdr:row>9</xdr:row>
      <xdr:rowOff>28575</xdr:rowOff>
    </xdr:from>
    <xdr:to>
      <xdr:col>4</xdr:col>
      <xdr:colOff>295275</xdr:colOff>
      <xdr:row>12</xdr:row>
      <xdr:rowOff>0</xdr:rowOff>
    </xdr:to>
    <xdr:sp>
      <xdr:nvSpPr>
        <xdr:cNvPr id="2" name="AutoShape 2">
          <a:hlinkClick r:id="rId2"/>
        </xdr:cNvPr>
        <xdr:cNvSpPr>
          <a:spLocks/>
        </xdr:cNvSpPr>
      </xdr:nvSpPr>
      <xdr:spPr>
        <a:xfrm>
          <a:off x="790575" y="1924050"/>
          <a:ext cx="2524125" cy="5429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1. Pipeline information</a:t>
          </a:r>
        </a:p>
      </xdr:txBody>
    </xdr:sp>
    <xdr:clientData/>
  </xdr:twoCellAnchor>
  <xdr:twoCellAnchor>
    <xdr:from>
      <xdr:col>1</xdr:col>
      <xdr:colOff>361950</xdr:colOff>
      <xdr:row>17</xdr:row>
      <xdr:rowOff>47625</xdr:rowOff>
    </xdr:from>
    <xdr:to>
      <xdr:col>4</xdr:col>
      <xdr:colOff>285750</xdr:colOff>
      <xdr:row>20</xdr:row>
      <xdr:rowOff>28575</xdr:rowOff>
    </xdr:to>
    <xdr:sp>
      <xdr:nvSpPr>
        <xdr:cNvPr id="3" name="AutoShape 2">
          <a:hlinkClick r:id="rId3"/>
        </xdr:cNvPr>
        <xdr:cNvSpPr>
          <a:spLocks/>
        </xdr:cNvSpPr>
      </xdr:nvSpPr>
      <xdr:spPr>
        <a:xfrm>
          <a:off x="771525" y="3467100"/>
          <a:ext cx="2533650" cy="55245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2. Revenues and expenses</a:t>
          </a:r>
        </a:p>
      </xdr:txBody>
    </xdr:sp>
    <xdr:clientData/>
  </xdr:twoCellAnchor>
  <xdr:twoCellAnchor>
    <xdr:from>
      <xdr:col>2</xdr:col>
      <xdr:colOff>400050</xdr:colOff>
      <xdr:row>29</xdr:row>
      <xdr:rowOff>19050</xdr:rowOff>
    </xdr:from>
    <xdr:to>
      <xdr:col>4</xdr:col>
      <xdr:colOff>695325</xdr:colOff>
      <xdr:row>31</xdr:row>
      <xdr:rowOff>171450</xdr:rowOff>
    </xdr:to>
    <xdr:sp>
      <xdr:nvSpPr>
        <xdr:cNvPr id="4" name="AutoShape 2">
          <a:hlinkClick r:id="rId4"/>
        </xdr:cNvPr>
        <xdr:cNvSpPr>
          <a:spLocks/>
        </xdr:cNvSpPr>
      </xdr:nvSpPr>
      <xdr:spPr>
        <a:xfrm>
          <a:off x="1190625" y="5743575"/>
          <a:ext cx="2524125" cy="53340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2.3 Indirect revenue</a:t>
          </a:r>
        </a:p>
      </xdr:txBody>
    </xdr:sp>
    <xdr:clientData/>
  </xdr:twoCellAnchor>
  <xdr:twoCellAnchor>
    <xdr:from>
      <xdr:col>2</xdr:col>
      <xdr:colOff>409575</xdr:colOff>
      <xdr:row>25</xdr:row>
      <xdr:rowOff>38100</xdr:rowOff>
    </xdr:from>
    <xdr:to>
      <xdr:col>4</xdr:col>
      <xdr:colOff>704850</xdr:colOff>
      <xdr:row>28</xdr:row>
      <xdr:rowOff>0</xdr:rowOff>
    </xdr:to>
    <xdr:sp>
      <xdr:nvSpPr>
        <xdr:cNvPr id="5" name="AutoShape 2">
          <a:hlinkClick r:id="rId5"/>
        </xdr:cNvPr>
        <xdr:cNvSpPr>
          <a:spLocks/>
        </xdr:cNvSpPr>
      </xdr:nvSpPr>
      <xdr:spPr>
        <a:xfrm>
          <a:off x="1200150" y="5000625"/>
          <a:ext cx="2524125" cy="53340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2.2 Revenue contributions</a:t>
          </a:r>
        </a:p>
      </xdr:txBody>
    </xdr:sp>
    <xdr:clientData/>
  </xdr:twoCellAnchor>
  <xdr:twoCellAnchor>
    <xdr:from>
      <xdr:col>2</xdr:col>
      <xdr:colOff>390525</xdr:colOff>
      <xdr:row>13</xdr:row>
      <xdr:rowOff>9525</xdr:rowOff>
    </xdr:from>
    <xdr:to>
      <xdr:col>4</xdr:col>
      <xdr:colOff>685800</xdr:colOff>
      <xdr:row>15</xdr:row>
      <xdr:rowOff>114300</xdr:rowOff>
    </xdr:to>
    <xdr:sp>
      <xdr:nvSpPr>
        <xdr:cNvPr id="6" name="AutoShape 2">
          <a:hlinkClick r:id="rId6"/>
        </xdr:cNvPr>
        <xdr:cNvSpPr>
          <a:spLocks/>
        </xdr:cNvSpPr>
      </xdr:nvSpPr>
      <xdr:spPr>
        <a:xfrm>
          <a:off x="1181100" y="2667000"/>
          <a:ext cx="2524125" cy="48577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1.1 Financial performance</a:t>
          </a:r>
        </a:p>
      </xdr:txBody>
    </xdr:sp>
    <xdr:clientData/>
  </xdr:twoCellAnchor>
  <xdr:twoCellAnchor>
    <xdr:from>
      <xdr:col>2</xdr:col>
      <xdr:colOff>390525</xdr:colOff>
      <xdr:row>33</xdr:row>
      <xdr:rowOff>9525</xdr:rowOff>
    </xdr:from>
    <xdr:to>
      <xdr:col>4</xdr:col>
      <xdr:colOff>685800</xdr:colOff>
      <xdr:row>35</xdr:row>
      <xdr:rowOff>171450</xdr:rowOff>
    </xdr:to>
    <xdr:sp>
      <xdr:nvSpPr>
        <xdr:cNvPr id="7" name="AutoShape 2">
          <a:hlinkClick r:id="rId7"/>
        </xdr:cNvPr>
        <xdr:cNvSpPr>
          <a:spLocks/>
        </xdr:cNvSpPr>
      </xdr:nvSpPr>
      <xdr:spPr>
        <a:xfrm>
          <a:off x="1181100" y="6496050"/>
          <a:ext cx="2524125" cy="5429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2.4 Shared costs</a:t>
          </a:r>
        </a:p>
      </xdr:txBody>
    </xdr:sp>
    <xdr:clientData/>
  </xdr:twoCellAnchor>
  <xdr:twoCellAnchor>
    <xdr:from>
      <xdr:col>1</xdr:col>
      <xdr:colOff>285750</xdr:colOff>
      <xdr:row>37</xdr:row>
      <xdr:rowOff>19050</xdr:rowOff>
    </xdr:from>
    <xdr:to>
      <xdr:col>4</xdr:col>
      <xdr:colOff>209550</xdr:colOff>
      <xdr:row>39</xdr:row>
      <xdr:rowOff>171450</xdr:rowOff>
    </xdr:to>
    <xdr:sp>
      <xdr:nvSpPr>
        <xdr:cNvPr id="8" name="AutoShape 2">
          <a:hlinkClick r:id="rId8"/>
        </xdr:cNvPr>
        <xdr:cNvSpPr>
          <a:spLocks/>
        </xdr:cNvSpPr>
      </xdr:nvSpPr>
      <xdr:spPr>
        <a:xfrm>
          <a:off x="695325" y="7267575"/>
          <a:ext cx="2533650" cy="53340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3. Statement of pipeline assets</a:t>
          </a:r>
        </a:p>
      </xdr:txBody>
    </xdr:sp>
    <xdr:clientData/>
  </xdr:twoCellAnchor>
  <xdr:twoCellAnchor>
    <xdr:from>
      <xdr:col>6</xdr:col>
      <xdr:colOff>19050</xdr:colOff>
      <xdr:row>24</xdr:row>
      <xdr:rowOff>180975</xdr:rowOff>
    </xdr:from>
    <xdr:to>
      <xdr:col>8</xdr:col>
      <xdr:colOff>314325</xdr:colOff>
      <xdr:row>27</xdr:row>
      <xdr:rowOff>152400</xdr:rowOff>
    </xdr:to>
    <xdr:sp>
      <xdr:nvSpPr>
        <xdr:cNvPr id="9" name="AutoShape 2">
          <a:hlinkClick r:id="rId9"/>
        </xdr:cNvPr>
        <xdr:cNvSpPr>
          <a:spLocks noChangeAspect="1"/>
        </xdr:cNvSpPr>
      </xdr:nvSpPr>
      <xdr:spPr>
        <a:xfrm>
          <a:off x="4419600" y="4953000"/>
          <a:ext cx="2524125" cy="5429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5. Weighted average price</a:t>
          </a:r>
        </a:p>
      </xdr:txBody>
    </xdr:sp>
    <xdr:clientData/>
  </xdr:twoCellAnchor>
  <xdr:twoCellAnchor>
    <xdr:from>
      <xdr:col>6</xdr:col>
      <xdr:colOff>28575</xdr:colOff>
      <xdr:row>32</xdr:row>
      <xdr:rowOff>104775</xdr:rowOff>
    </xdr:from>
    <xdr:to>
      <xdr:col>8</xdr:col>
      <xdr:colOff>333375</xdr:colOff>
      <xdr:row>35</xdr:row>
      <xdr:rowOff>9525</xdr:rowOff>
    </xdr:to>
    <xdr:sp>
      <xdr:nvSpPr>
        <xdr:cNvPr id="10" name="AutoShape 2">
          <a:hlinkClick r:id="rId10"/>
        </xdr:cNvPr>
        <xdr:cNvSpPr>
          <a:spLocks/>
        </xdr:cNvSpPr>
      </xdr:nvSpPr>
      <xdr:spPr>
        <a:xfrm>
          <a:off x="4429125" y="6400800"/>
          <a:ext cx="2533650" cy="47625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6. Notes</a:t>
          </a:r>
        </a:p>
      </xdr:txBody>
    </xdr:sp>
    <xdr:clientData/>
  </xdr:twoCellAnchor>
  <xdr:twoCellAnchor>
    <xdr:from>
      <xdr:col>2</xdr:col>
      <xdr:colOff>466725</xdr:colOff>
      <xdr:row>40</xdr:row>
      <xdr:rowOff>114300</xdr:rowOff>
    </xdr:from>
    <xdr:to>
      <xdr:col>4</xdr:col>
      <xdr:colOff>762000</xdr:colOff>
      <xdr:row>43</xdr:row>
      <xdr:rowOff>47625</xdr:rowOff>
    </xdr:to>
    <xdr:sp>
      <xdr:nvSpPr>
        <xdr:cNvPr id="11" name="AutoShape 2">
          <a:hlinkClick r:id="rId11"/>
        </xdr:cNvPr>
        <xdr:cNvSpPr>
          <a:spLocks/>
        </xdr:cNvSpPr>
      </xdr:nvSpPr>
      <xdr:spPr>
        <a:xfrm>
          <a:off x="1257300" y="7934325"/>
          <a:ext cx="2524125" cy="5048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3.1 Pipeline asset useful life</a:t>
          </a:r>
        </a:p>
      </xdr:txBody>
    </xdr:sp>
    <xdr:clientData/>
  </xdr:twoCellAnchor>
  <xdr:twoCellAnchor>
    <xdr:from>
      <xdr:col>2</xdr:col>
      <xdr:colOff>428625</xdr:colOff>
      <xdr:row>21</xdr:row>
      <xdr:rowOff>28575</xdr:rowOff>
    </xdr:from>
    <xdr:to>
      <xdr:col>4</xdr:col>
      <xdr:colOff>714375</xdr:colOff>
      <xdr:row>23</xdr:row>
      <xdr:rowOff>171450</xdr:rowOff>
    </xdr:to>
    <xdr:sp>
      <xdr:nvSpPr>
        <xdr:cNvPr id="12" name="AutoShape 2">
          <a:hlinkClick r:id="rId12"/>
        </xdr:cNvPr>
        <xdr:cNvSpPr>
          <a:spLocks/>
        </xdr:cNvSpPr>
      </xdr:nvSpPr>
      <xdr:spPr>
        <a:xfrm>
          <a:off x="1219200" y="4219575"/>
          <a:ext cx="2514600" cy="53340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2.1 Revenue by service</a:t>
          </a:r>
        </a:p>
      </xdr:txBody>
    </xdr:sp>
    <xdr:clientData/>
  </xdr:twoCellAnchor>
  <xdr:twoCellAnchor>
    <xdr:from>
      <xdr:col>6</xdr:col>
      <xdr:colOff>66675</xdr:colOff>
      <xdr:row>5</xdr:row>
      <xdr:rowOff>47625</xdr:rowOff>
    </xdr:from>
    <xdr:to>
      <xdr:col>8</xdr:col>
      <xdr:colOff>361950</xdr:colOff>
      <xdr:row>8</xdr:row>
      <xdr:rowOff>19050</xdr:rowOff>
    </xdr:to>
    <xdr:sp>
      <xdr:nvSpPr>
        <xdr:cNvPr id="13" name="AutoShape 2">
          <a:hlinkClick r:id="rId13"/>
        </xdr:cNvPr>
        <xdr:cNvSpPr>
          <a:spLocks/>
        </xdr:cNvSpPr>
      </xdr:nvSpPr>
      <xdr:spPr>
        <a:xfrm>
          <a:off x="4467225" y="1181100"/>
          <a:ext cx="2524125" cy="5429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3. Statement of pipeline assets (continued)</a:t>
          </a:r>
        </a:p>
      </xdr:txBody>
    </xdr:sp>
    <xdr:clientData/>
  </xdr:twoCellAnchor>
  <xdr:twoCellAnchor>
    <xdr:from>
      <xdr:col>6</xdr:col>
      <xdr:colOff>485775</xdr:colOff>
      <xdr:row>12</xdr:row>
      <xdr:rowOff>171450</xdr:rowOff>
    </xdr:from>
    <xdr:to>
      <xdr:col>8</xdr:col>
      <xdr:colOff>771525</xdr:colOff>
      <xdr:row>15</xdr:row>
      <xdr:rowOff>142875</xdr:rowOff>
    </xdr:to>
    <xdr:sp>
      <xdr:nvSpPr>
        <xdr:cNvPr id="14" name="AutoShape 2">
          <a:hlinkClick r:id="rId14"/>
        </xdr:cNvPr>
        <xdr:cNvSpPr>
          <a:spLocks/>
        </xdr:cNvSpPr>
      </xdr:nvSpPr>
      <xdr:spPr>
        <a:xfrm>
          <a:off x="4886325" y="2638425"/>
          <a:ext cx="2514600" cy="5429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3.4 Shared supporting assets</a:t>
          </a:r>
        </a:p>
      </xdr:txBody>
    </xdr:sp>
    <xdr:clientData/>
  </xdr:twoCellAnchor>
  <xdr:twoCellAnchor>
    <xdr:from>
      <xdr:col>6</xdr:col>
      <xdr:colOff>28575</xdr:colOff>
      <xdr:row>17</xdr:row>
      <xdr:rowOff>76200</xdr:rowOff>
    </xdr:from>
    <xdr:to>
      <xdr:col>8</xdr:col>
      <xdr:colOff>333375</xdr:colOff>
      <xdr:row>20</xdr:row>
      <xdr:rowOff>47625</xdr:rowOff>
    </xdr:to>
    <xdr:sp>
      <xdr:nvSpPr>
        <xdr:cNvPr id="15" name="AutoShape 2">
          <a:hlinkClick r:id="rId15"/>
        </xdr:cNvPr>
        <xdr:cNvSpPr>
          <a:spLocks/>
        </xdr:cNvSpPr>
      </xdr:nvSpPr>
      <xdr:spPr>
        <a:xfrm>
          <a:off x="4429125" y="3495675"/>
          <a:ext cx="2533650" cy="5429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4.  Recovered capital</a:t>
          </a:r>
        </a:p>
      </xdr:txBody>
    </xdr:sp>
    <xdr:clientData/>
  </xdr:twoCellAnchor>
  <xdr:twoCellAnchor>
    <xdr:from>
      <xdr:col>6</xdr:col>
      <xdr:colOff>495300</xdr:colOff>
      <xdr:row>8</xdr:row>
      <xdr:rowOff>142875</xdr:rowOff>
    </xdr:from>
    <xdr:to>
      <xdr:col>8</xdr:col>
      <xdr:colOff>800100</xdr:colOff>
      <xdr:row>11</xdr:row>
      <xdr:rowOff>114300</xdr:rowOff>
    </xdr:to>
    <xdr:sp>
      <xdr:nvSpPr>
        <xdr:cNvPr id="16" name="AutoShape 2">
          <a:hlinkClick r:id="rId16"/>
        </xdr:cNvPr>
        <xdr:cNvSpPr>
          <a:spLocks/>
        </xdr:cNvSpPr>
      </xdr:nvSpPr>
      <xdr:spPr>
        <a:xfrm>
          <a:off x="4895850" y="1847850"/>
          <a:ext cx="2533650" cy="5429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3.3  Depreciation</a:t>
          </a:r>
        </a:p>
      </xdr:txBody>
    </xdr:sp>
    <xdr:clientData/>
  </xdr:twoCellAnchor>
  <xdr:twoCellAnchor>
    <xdr:from>
      <xdr:col>6</xdr:col>
      <xdr:colOff>447675</xdr:colOff>
      <xdr:row>28</xdr:row>
      <xdr:rowOff>104775</xdr:rowOff>
    </xdr:from>
    <xdr:to>
      <xdr:col>8</xdr:col>
      <xdr:colOff>742950</xdr:colOff>
      <xdr:row>31</xdr:row>
      <xdr:rowOff>47625</xdr:rowOff>
    </xdr:to>
    <xdr:sp>
      <xdr:nvSpPr>
        <xdr:cNvPr id="17" name="AutoShape 2">
          <a:hlinkClick r:id="rId17"/>
        </xdr:cNvPr>
        <xdr:cNvSpPr>
          <a:spLocks/>
        </xdr:cNvSpPr>
      </xdr:nvSpPr>
      <xdr:spPr>
        <a:xfrm>
          <a:off x="4848225" y="5638800"/>
          <a:ext cx="2524125" cy="51435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5.1 Exempt WAP services</a:t>
          </a:r>
        </a:p>
      </xdr:txBody>
    </xdr:sp>
    <xdr:clientData/>
  </xdr:twoCellAnchor>
  <xdr:twoCellAnchor>
    <xdr:from>
      <xdr:col>2</xdr:col>
      <xdr:colOff>457200</xdr:colOff>
      <xdr:row>43</xdr:row>
      <xdr:rowOff>152400</xdr:rowOff>
    </xdr:from>
    <xdr:to>
      <xdr:col>4</xdr:col>
      <xdr:colOff>762000</xdr:colOff>
      <xdr:row>46</xdr:row>
      <xdr:rowOff>85725</xdr:rowOff>
    </xdr:to>
    <xdr:sp>
      <xdr:nvSpPr>
        <xdr:cNvPr id="18" name="AutoShape 2">
          <a:hlinkClick r:id="rId18"/>
        </xdr:cNvPr>
        <xdr:cNvSpPr>
          <a:spLocks/>
        </xdr:cNvSpPr>
      </xdr:nvSpPr>
      <xdr:spPr>
        <a:xfrm>
          <a:off x="1247775" y="8543925"/>
          <a:ext cx="2533650" cy="5048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3.2 Pipeline asset impairment</a:t>
          </a:r>
        </a:p>
      </xdr:txBody>
    </xdr:sp>
    <xdr:clientData/>
  </xdr:twoCellAnchor>
  <xdr:twoCellAnchor>
    <xdr:from>
      <xdr:col>6</xdr:col>
      <xdr:colOff>495300</xdr:colOff>
      <xdr:row>21</xdr:row>
      <xdr:rowOff>57150</xdr:rowOff>
    </xdr:from>
    <xdr:to>
      <xdr:col>8</xdr:col>
      <xdr:colOff>781050</xdr:colOff>
      <xdr:row>24</xdr:row>
      <xdr:rowOff>19050</xdr:rowOff>
    </xdr:to>
    <xdr:sp>
      <xdr:nvSpPr>
        <xdr:cNvPr id="19" name="AutoShape 2">
          <a:hlinkClick r:id="rId19"/>
        </xdr:cNvPr>
        <xdr:cNvSpPr>
          <a:spLocks/>
        </xdr:cNvSpPr>
      </xdr:nvSpPr>
      <xdr:spPr>
        <a:xfrm>
          <a:off x="4895850" y="4248150"/>
          <a:ext cx="2514600" cy="5429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4.1 Pipelines capex</a:t>
          </a:r>
        </a:p>
      </xdr:txBody>
    </xdr:sp>
    <xdr:clientData/>
  </xdr:twoCellAnchor>
  <xdr:twoCellAnchor>
    <xdr:from>
      <xdr:col>6</xdr:col>
      <xdr:colOff>0</xdr:colOff>
      <xdr:row>37</xdr:row>
      <xdr:rowOff>0</xdr:rowOff>
    </xdr:from>
    <xdr:to>
      <xdr:col>8</xdr:col>
      <xdr:colOff>295275</xdr:colOff>
      <xdr:row>39</xdr:row>
      <xdr:rowOff>95250</xdr:rowOff>
    </xdr:to>
    <xdr:sp>
      <xdr:nvSpPr>
        <xdr:cNvPr id="20" name="AutoShape 2">
          <a:hlinkClick r:id="rId20"/>
        </xdr:cNvPr>
        <xdr:cNvSpPr>
          <a:spLocks/>
        </xdr:cNvSpPr>
      </xdr:nvSpPr>
      <xdr:spPr>
        <a:xfrm>
          <a:off x="4400550" y="7248525"/>
          <a:ext cx="2524125" cy="47625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Amendment record</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762000</xdr:colOff>
      <xdr:row>1</xdr:row>
      <xdr:rowOff>9525</xdr:rowOff>
    </xdr:to>
    <xdr:sp>
      <xdr:nvSpPr>
        <xdr:cNvPr id="1" name="AutoShape 45">
          <a:hlinkClick r:id="rId1"/>
        </xdr:cNvPr>
        <xdr:cNvSpPr>
          <a:spLocks/>
        </xdr:cNvSpPr>
      </xdr:nvSpPr>
      <xdr:spPr>
        <a:xfrm>
          <a:off x="0" y="0"/>
          <a:ext cx="762000"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grpSp>
      <xdr:nvGrpSpPr>
        <xdr:cNvPr id="1" name="Group 1"/>
        <xdr:cNvGrpSpPr>
          <a:grpSpLocks/>
        </xdr:cNvGrpSpPr>
      </xdr:nvGrpSpPr>
      <xdr:grpSpPr>
        <a:xfrm>
          <a:off x="0" y="0"/>
          <a:ext cx="800100" cy="0"/>
          <a:chOff x="0" y="2"/>
          <a:chExt cx="77" cy="61"/>
        </a:xfrm>
        <a:solidFill>
          <a:srgbClr val="FFFFFF"/>
        </a:solidFill>
      </xdr:grpSpPr>
      <xdr:sp>
        <xdr:nvSpPr>
          <xdr:cNvPr id="2" name="AutoShape 45">
            <a:hlinkClick r:id="rId1"/>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3" name="Picture 3"/>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1</xdr:col>
      <xdr:colOff>0</xdr:colOff>
      <xdr:row>0</xdr:row>
      <xdr:rowOff>0</xdr:rowOff>
    </xdr:to>
    <xdr:grpSp>
      <xdr:nvGrpSpPr>
        <xdr:cNvPr id="4" name="Group 7"/>
        <xdr:cNvGrpSpPr>
          <a:grpSpLocks/>
        </xdr:cNvGrpSpPr>
      </xdr:nvGrpSpPr>
      <xdr:grpSpPr>
        <a:xfrm>
          <a:off x="0" y="0"/>
          <a:ext cx="800100" cy="0"/>
          <a:chOff x="0" y="2"/>
          <a:chExt cx="77" cy="61"/>
        </a:xfrm>
        <a:solidFill>
          <a:srgbClr val="FFFFFF"/>
        </a:solidFill>
      </xdr:grpSpPr>
      <xdr:sp>
        <xdr:nvSpPr>
          <xdr:cNvPr id="5" name="AutoShape 45">
            <a:hlinkClick r:id="rId3"/>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6" name="Picture 9"/>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0</xdr:col>
      <xdr:colOff>762000</xdr:colOff>
      <xdr:row>1</xdr:row>
      <xdr:rowOff>0</xdr:rowOff>
    </xdr:to>
    <xdr:sp>
      <xdr:nvSpPr>
        <xdr:cNvPr id="7" name="AutoShape 45">
          <a:hlinkClick r:id="rId4"/>
        </xdr:cNvPr>
        <xdr:cNvSpPr>
          <a:spLocks/>
        </xdr:cNvSpPr>
      </xdr:nvSpPr>
      <xdr:spPr>
        <a:xfrm>
          <a:off x="0" y="0"/>
          <a:ext cx="762000"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1</xdr:row>
      <xdr:rowOff>0</xdr:rowOff>
    </xdr:to>
    <xdr:sp>
      <xdr:nvSpPr>
        <xdr:cNvPr id="1" name="AutoShape 45">
          <a:hlinkClick r:id="rId1"/>
        </xdr:cNvPr>
        <xdr:cNvSpPr>
          <a:spLocks/>
        </xdr:cNvSpPr>
      </xdr:nvSpPr>
      <xdr:spPr>
        <a:xfrm>
          <a:off x="0" y="0"/>
          <a:ext cx="762000" cy="24765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762000</xdr:colOff>
      <xdr:row>1</xdr:row>
      <xdr:rowOff>9525</xdr:rowOff>
    </xdr:to>
    <xdr:sp>
      <xdr:nvSpPr>
        <xdr:cNvPr id="1" name="AutoShape 45">
          <a:hlinkClick r:id="rId1"/>
        </xdr:cNvPr>
        <xdr:cNvSpPr>
          <a:spLocks/>
        </xdr:cNvSpPr>
      </xdr:nvSpPr>
      <xdr:spPr>
        <a:xfrm>
          <a:off x="0" y="0"/>
          <a:ext cx="762000"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1</xdr:row>
      <xdr:rowOff>9525</xdr:rowOff>
    </xdr:to>
    <xdr:sp>
      <xdr:nvSpPr>
        <xdr:cNvPr id="1" name="AutoShape 45">
          <a:hlinkClick r:id="rId1"/>
        </xdr:cNvPr>
        <xdr:cNvSpPr>
          <a:spLocks/>
        </xdr:cNvSpPr>
      </xdr:nvSpPr>
      <xdr:spPr>
        <a:xfrm>
          <a:off x="0" y="0"/>
          <a:ext cx="381000"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762000</xdr:colOff>
      <xdr:row>1</xdr:row>
      <xdr:rowOff>9525</xdr:rowOff>
    </xdr:to>
    <xdr:sp>
      <xdr:nvSpPr>
        <xdr:cNvPr id="1" name="AutoShape 45">
          <a:hlinkClick r:id="rId1"/>
        </xdr:cNvPr>
        <xdr:cNvSpPr>
          <a:spLocks/>
        </xdr:cNvSpPr>
      </xdr:nvSpPr>
      <xdr:spPr>
        <a:xfrm>
          <a:off x="0" y="0"/>
          <a:ext cx="762000"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762000</xdr:colOff>
      <xdr:row>1</xdr:row>
      <xdr:rowOff>9525</xdr:rowOff>
    </xdr:to>
    <xdr:sp>
      <xdr:nvSpPr>
        <xdr:cNvPr id="1" name="AutoShape 45">
          <a:hlinkClick r:id="rId1"/>
        </xdr:cNvPr>
        <xdr:cNvSpPr>
          <a:spLocks/>
        </xdr:cNvSpPr>
      </xdr:nvSpPr>
      <xdr:spPr>
        <a:xfrm>
          <a:off x="0" y="0"/>
          <a:ext cx="762000"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grpSp>
      <xdr:nvGrpSpPr>
        <xdr:cNvPr id="1" name="Group 1"/>
        <xdr:cNvGrpSpPr>
          <a:grpSpLocks/>
        </xdr:cNvGrpSpPr>
      </xdr:nvGrpSpPr>
      <xdr:grpSpPr>
        <a:xfrm>
          <a:off x="0" y="0"/>
          <a:ext cx="800100" cy="0"/>
          <a:chOff x="0" y="2"/>
          <a:chExt cx="77" cy="61"/>
        </a:xfrm>
        <a:solidFill>
          <a:srgbClr val="FFFFFF"/>
        </a:solidFill>
      </xdr:grpSpPr>
      <xdr:sp>
        <xdr:nvSpPr>
          <xdr:cNvPr id="2" name="AutoShape 45">
            <a:hlinkClick r:id="rId1"/>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3" name="Picture 3"/>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1</xdr:col>
      <xdr:colOff>0</xdr:colOff>
      <xdr:row>0</xdr:row>
      <xdr:rowOff>0</xdr:rowOff>
    </xdr:to>
    <xdr:grpSp>
      <xdr:nvGrpSpPr>
        <xdr:cNvPr id="4" name="Group 7"/>
        <xdr:cNvGrpSpPr>
          <a:grpSpLocks/>
        </xdr:cNvGrpSpPr>
      </xdr:nvGrpSpPr>
      <xdr:grpSpPr>
        <a:xfrm>
          <a:off x="0" y="0"/>
          <a:ext cx="800100" cy="0"/>
          <a:chOff x="0" y="2"/>
          <a:chExt cx="77" cy="61"/>
        </a:xfrm>
        <a:solidFill>
          <a:srgbClr val="FFFFFF"/>
        </a:solidFill>
      </xdr:grpSpPr>
      <xdr:sp>
        <xdr:nvSpPr>
          <xdr:cNvPr id="5" name="AutoShape 45">
            <a:hlinkClick r:id="rId3"/>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6" name="Picture 9"/>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0</xdr:col>
      <xdr:colOff>762000</xdr:colOff>
      <xdr:row>1</xdr:row>
      <xdr:rowOff>9525</xdr:rowOff>
    </xdr:to>
    <xdr:sp>
      <xdr:nvSpPr>
        <xdr:cNvPr id="7" name="AutoShape 45">
          <a:hlinkClick r:id="rId4"/>
        </xdr:cNvPr>
        <xdr:cNvSpPr>
          <a:spLocks/>
        </xdr:cNvSpPr>
      </xdr:nvSpPr>
      <xdr:spPr>
        <a:xfrm>
          <a:off x="0" y="0"/>
          <a:ext cx="762000" cy="26670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723900</xdr:colOff>
      <xdr:row>0</xdr:row>
      <xdr:rowOff>133350</xdr:rowOff>
    </xdr:to>
    <xdr:sp>
      <xdr:nvSpPr>
        <xdr:cNvPr id="1" name="AutoShape 45">
          <a:hlinkClick r:id="rId1"/>
        </xdr:cNvPr>
        <xdr:cNvSpPr>
          <a:spLocks/>
        </xdr:cNvSpPr>
      </xdr:nvSpPr>
      <xdr:spPr>
        <a:xfrm>
          <a:off x="0" y="0"/>
          <a:ext cx="723900" cy="13335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grpSp>
      <xdr:nvGrpSpPr>
        <xdr:cNvPr id="1" name="Group 1"/>
        <xdr:cNvGrpSpPr>
          <a:grpSpLocks/>
        </xdr:cNvGrpSpPr>
      </xdr:nvGrpSpPr>
      <xdr:grpSpPr>
        <a:xfrm>
          <a:off x="0" y="0"/>
          <a:ext cx="800100" cy="0"/>
          <a:chOff x="0" y="2"/>
          <a:chExt cx="77" cy="61"/>
        </a:xfrm>
        <a:solidFill>
          <a:srgbClr val="FFFFFF"/>
        </a:solidFill>
      </xdr:grpSpPr>
      <xdr:sp>
        <xdr:nvSpPr>
          <xdr:cNvPr id="2" name="AutoShape 45">
            <a:hlinkClick r:id="rId1"/>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3" name="Picture 3"/>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1</xdr:col>
      <xdr:colOff>0</xdr:colOff>
      <xdr:row>0</xdr:row>
      <xdr:rowOff>0</xdr:rowOff>
    </xdr:to>
    <xdr:grpSp>
      <xdr:nvGrpSpPr>
        <xdr:cNvPr id="4" name="Group 7"/>
        <xdr:cNvGrpSpPr>
          <a:grpSpLocks/>
        </xdr:cNvGrpSpPr>
      </xdr:nvGrpSpPr>
      <xdr:grpSpPr>
        <a:xfrm>
          <a:off x="0" y="0"/>
          <a:ext cx="800100" cy="0"/>
          <a:chOff x="0" y="2"/>
          <a:chExt cx="77" cy="61"/>
        </a:xfrm>
        <a:solidFill>
          <a:srgbClr val="FFFFFF"/>
        </a:solidFill>
      </xdr:grpSpPr>
      <xdr:sp>
        <xdr:nvSpPr>
          <xdr:cNvPr id="5" name="AutoShape 45">
            <a:hlinkClick r:id="rId3"/>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6" name="Picture 9"/>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0</xdr:col>
      <xdr:colOff>723900</xdr:colOff>
      <xdr:row>0</xdr:row>
      <xdr:rowOff>142875</xdr:rowOff>
    </xdr:to>
    <xdr:sp>
      <xdr:nvSpPr>
        <xdr:cNvPr id="7" name="AutoShape 45">
          <a:hlinkClick r:id="rId4"/>
        </xdr:cNvPr>
        <xdr:cNvSpPr>
          <a:spLocks/>
        </xdr:cNvSpPr>
      </xdr:nvSpPr>
      <xdr:spPr>
        <a:xfrm>
          <a:off x="0" y="0"/>
          <a:ext cx="723900" cy="1428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grpSp>
      <xdr:nvGrpSpPr>
        <xdr:cNvPr id="1" name="Group 1"/>
        <xdr:cNvGrpSpPr>
          <a:grpSpLocks/>
        </xdr:cNvGrpSpPr>
      </xdr:nvGrpSpPr>
      <xdr:grpSpPr>
        <a:xfrm>
          <a:off x="0" y="0"/>
          <a:ext cx="800100" cy="0"/>
          <a:chOff x="0" y="2"/>
          <a:chExt cx="77" cy="61"/>
        </a:xfrm>
        <a:solidFill>
          <a:srgbClr val="FFFFFF"/>
        </a:solidFill>
      </xdr:grpSpPr>
      <xdr:sp>
        <xdr:nvSpPr>
          <xdr:cNvPr id="2" name="AutoShape 45">
            <a:hlinkClick r:id="rId1"/>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3" name="Picture 3"/>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28575</xdr:colOff>
      <xdr:row>0</xdr:row>
      <xdr:rowOff>47625</xdr:rowOff>
    </xdr:from>
    <xdr:to>
      <xdr:col>0</xdr:col>
      <xdr:colOff>762000</xdr:colOff>
      <xdr:row>0</xdr:row>
      <xdr:rowOff>190500</xdr:rowOff>
    </xdr:to>
    <xdr:sp>
      <xdr:nvSpPr>
        <xdr:cNvPr id="4" name="AutoShape 45">
          <a:hlinkClick r:id="rId3"/>
        </xdr:cNvPr>
        <xdr:cNvSpPr>
          <a:spLocks/>
        </xdr:cNvSpPr>
      </xdr:nvSpPr>
      <xdr:spPr>
        <a:xfrm>
          <a:off x="28575" y="47625"/>
          <a:ext cx="733425" cy="1428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twoCellAnchor>
    <xdr:from>
      <xdr:col>0</xdr:col>
      <xdr:colOff>0</xdr:colOff>
      <xdr:row>0</xdr:row>
      <xdr:rowOff>0</xdr:rowOff>
    </xdr:from>
    <xdr:to>
      <xdr:col>1</xdr:col>
      <xdr:colOff>0</xdr:colOff>
      <xdr:row>0</xdr:row>
      <xdr:rowOff>0</xdr:rowOff>
    </xdr:to>
    <xdr:grpSp>
      <xdr:nvGrpSpPr>
        <xdr:cNvPr id="5" name="Group 7"/>
        <xdr:cNvGrpSpPr>
          <a:grpSpLocks/>
        </xdr:cNvGrpSpPr>
      </xdr:nvGrpSpPr>
      <xdr:grpSpPr>
        <a:xfrm>
          <a:off x="0" y="0"/>
          <a:ext cx="800100" cy="0"/>
          <a:chOff x="0" y="2"/>
          <a:chExt cx="77" cy="61"/>
        </a:xfrm>
        <a:solidFill>
          <a:srgbClr val="FFFFFF"/>
        </a:solidFill>
      </xdr:grpSpPr>
      <xdr:sp>
        <xdr:nvSpPr>
          <xdr:cNvPr id="6" name="AutoShape 45">
            <a:hlinkClick r:id="rId4"/>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7" name="Picture 9"/>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723900</xdr:colOff>
      <xdr:row>0</xdr:row>
      <xdr:rowOff>133350</xdr:rowOff>
    </xdr:to>
    <xdr:sp>
      <xdr:nvSpPr>
        <xdr:cNvPr id="1" name="AutoShape 45">
          <a:hlinkClick r:id="rId1"/>
        </xdr:cNvPr>
        <xdr:cNvSpPr>
          <a:spLocks/>
        </xdr:cNvSpPr>
      </xdr:nvSpPr>
      <xdr:spPr>
        <a:xfrm>
          <a:off x="0" y="0"/>
          <a:ext cx="723900" cy="13335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723900</xdr:colOff>
      <xdr:row>0</xdr:row>
      <xdr:rowOff>133350</xdr:rowOff>
    </xdr:to>
    <xdr:sp>
      <xdr:nvSpPr>
        <xdr:cNvPr id="1" name="AutoShape 45">
          <a:hlinkClick r:id="rId1"/>
        </xdr:cNvPr>
        <xdr:cNvSpPr>
          <a:spLocks/>
        </xdr:cNvSpPr>
      </xdr:nvSpPr>
      <xdr:spPr>
        <a:xfrm>
          <a:off x="0" y="0"/>
          <a:ext cx="723900" cy="13335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grpSp>
      <xdr:nvGrpSpPr>
        <xdr:cNvPr id="1" name="Group 1"/>
        <xdr:cNvGrpSpPr>
          <a:grpSpLocks/>
        </xdr:cNvGrpSpPr>
      </xdr:nvGrpSpPr>
      <xdr:grpSpPr>
        <a:xfrm>
          <a:off x="0" y="0"/>
          <a:ext cx="800100" cy="0"/>
          <a:chOff x="0" y="2"/>
          <a:chExt cx="77" cy="61"/>
        </a:xfrm>
        <a:solidFill>
          <a:srgbClr val="FFFFFF"/>
        </a:solidFill>
      </xdr:grpSpPr>
      <xdr:sp>
        <xdr:nvSpPr>
          <xdr:cNvPr id="2" name="AutoShape 45">
            <a:hlinkClick r:id="rId1"/>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3" name="Picture 3"/>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1</xdr:col>
      <xdr:colOff>0</xdr:colOff>
      <xdr:row>0</xdr:row>
      <xdr:rowOff>0</xdr:rowOff>
    </xdr:to>
    <xdr:grpSp>
      <xdr:nvGrpSpPr>
        <xdr:cNvPr id="4" name="Group 7"/>
        <xdr:cNvGrpSpPr>
          <a:grpSpLocks/>
        </xdr:cNvGrpSpPr>
      </xdr:nvGrpSpPr>
      <xdr:grpSpPr>
        <a:xfrm>
          <a:off x="0" y="0"/>
          <a:ext cx="800100" cy="0"/>
          <a:chOff x="0" y="2"/>
          <a:chExt cx="77" cy="61"/>
        </a:xfrm>
        <a:solidFill>
          <a:srgbClr val="FFFFFF"/>
        </a:solidFill>
      </xdr:grpSpPr>
      <xdr:sp>
        <xdr:nvSpPr>
          <xdr:cNvPr id="5" name="AutoShape 45">
            <a:hlinkClick r:id="rId3"/>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6" name="Picture 9"/>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0</xdr:col>
      <xdr:colOff>723900</xdr:colOff>
      <xdr:row>0</xdr:row>
      <xdr:rowOff>142875</xdr:rowOff>
    </xdr:to>
    <xdr:sp>
      <xdr:nvSpPr>
        <xdr:cNvPr id="7" name="AutoShape 45">
          <a:hlinkClick r:id="rId4"/>
        </xdr:cNvPr>
        <xdr:cNvSpPr>
          <a:spLocks/>
        </xdr:cNvSpPr>
      </xdr:nvSpPr>
      <xdr:spPr>
        <a:xfrm>
          <a:off x="0" y="0"/>
          <a:ext cx="723900" cy="1428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666750</xdr:colOff>
      <xdr:row>0</xdr:row>
      <xdr:rowOff>152400</xdr:rowOff>
    </xdr:to>
    <xdr:sp>
      <xdr:nvSpPr>
        <xdr:cNvPr id="1" name="AutoShape 45">
          <a:hlinkClick r:id="rId1"/>
        </xdr:cNvPr>
        <xdr:cNvSpPr>
          <a:spLocks/>
        </xdr:cNvSpPr>
      </xdr:nvSpPr>
      <xdr:spPr>
        <a:xfrm>
          <a:off x="0" y="0"/>
          <a:ext cx="666750" cy="15240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514350</xdr:colOff>
      <xdr:row>0</xdr:row>
      <xdr:rowOff>152400</xdr:rowOff>
    </xdr:to>
    <xdr:sp>
      <xdr:nvSpPr>
        <xdr:cNvPr id="1" name="AutoShape 45">
          <a:hlinkClick r:id="rId1"/>
        </xdr:cNvPr>
        <xdr:cNvSpPr>
          <a:spLocks/>
        </xdr:cNvSpPr>
      </xdr:nvSpPr>
      <xdr:spPr>
        <a:xfrm>
          <a:off x="0" y="0"/>
          <a:ext cx="514350" cy="15240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723900</xdr:colOff>
      <xdr:row>0</xdr:row>
      <xdr:rowOff>133350</xdr:rowOff>
    </xdr:to>
    <xdr:sp>
      <xdr:nvSpPr>
        <xdr:cNvPr id="1" name="AutoShape 45">
          <a:hlinkClick r:id="rId1"/>
        </xdr:cNvPr>
        <xdr:cNvSpPr>
          <a:spLocks/>
        </xdr:cNvSpPr>
      </xdr:nvSpPr>
      <xdr:spPr>
        <a:xfrm>
          <a:off x="0" y="0"/>
          <a:ext cx="723900" cy="13335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rvpwxfs01\home$\Documents%20and%20Settings\Kjo\Local%20Settings\Temporary%20Internet%20Files\OLK7B3\ARC%20Compliance%20Model%20-%202010-11%20ActewAG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RD16\P&amp;A\000%20Commercial%20Finance\Gas%20Markets\07%20GMR\2019\9.%20Shared%20Support\from%20Melissa%20WAP\200313\20200305%20WAP%20CY2019%20VH%20QGP%20DDP%20EGP_Draft_Cleanv1%20-%20For%20Finance%20-%20MARKUP%20PRJ.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Outcomes"/>
      <sheetName val="MAAR"/>
      <sheetName val="Price Limits"/>
      <sheetName val="Trans"/>
      <sheetName val="DUOS (t)"/>
      <sheetName val="TUOS (t)"/>
      <sheetName val="CPT (t)"/>
      <sheetName val="MSR (t)"/>
      <sheetName val="NUOS (t)"/>
      <sheetName val="DUOS (t-1)"/>
      <sheetName val="Q (ct-1) act"/>
      <sheetName val="RE (ct)"/>
      <sheetName val="RE (ct-1)"/>
      <sheetName val="Q (ct-1) adj (ct)"/>
      <sheetName val="Q (ct-1) adj (ct-1)"/>
      <sheetName val="ACS (t)"/>
    </sheetNames>
    <sheetDataSet>
      <sheetData sheetId="1">
        <row r="3">
          <cell r="B3">
            <v>2011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voice Summary Report"/>
      <sheetName val="DDP per Invoices"/>
      <sheetName val="SAP - Yarwun"/>
      <sheetName val="SAP - Rebate"/>
      <sheetName val="No. Shippers"/>
      <sheetName val="Exemptions"/>
      <sheetName val="Revenue by Charge Type"/>
      <sheetName val="Preso Table"/>
      <sheetName val="Preso Table2"/>
      <sheetName val="1. Pipeline information-EGP"/>
      <sheetName val="2.1 Revenue by service EGP"/>
      <sheetName val="5. Weighted average price - EGP"/>
      <sheetName val="5.1 Exempt WAP services - EGP"/>
      <sheetName val="1. Pipeline information-QGP"/>
      <sheetName val="2.1 Revenue by service QGP"/>
      <sheetName val="5. Weighted average price - QGP"/>
      <sheetName val="5.1 Exempt WAP services - QGP"/>
      <sheetName val="1. Pipeline information-VicHub"/>
      <sheetName val="2.1 Revenue by service VicHub"/>
      <sheetName val="5. Weighted average price - VH"/>
      <sheetName val="5.1 Exempt WAP services - VH"/>
      <sheetName val="1. Pipeline information-DDP"/>
      <sheetName val="DDP Length"/>
      <sheetName val="2.1 Revenue by service DDP"/>
      <sheetName val="5. Weighted average price - DDP"/>
      <sheetName val="5.1 Exempt WAP services - DDP"/>
    </sheetNames>
    <sheetDataSet>
      <sheetData sheetId="12">
        <row r="8">
          <cell r="B8" t="str">
            <v>As Available Backhaul (Zone 3 to Zone 3)</v>
          </cell>
        </row>
        <row r="9">
          <cell r="B9" t="str">
            <v>As Available Backhaul (Zone 3 to Zone 2)</v>
          </cell>
        </row>
        <row r="10">
          <cell r="B10" t="str">
            <v>As Available Forward (Zone 1 to Zone 1)</v>
          </cell>
        </row>
        <row r="11">
          <cell r="B11" t="str">
            <v>As Available Forward (Zone 1 to Zone 2)</v>
          </cell>
        </row>
        <row r="12">
          <cell r="B12" t="str">
            <v>As Available Forward (Zone 3 to Zone 3)</v>
          </cell>
        </row>
        <row r="13">
          <cell r="B13" t="str">
            <v>Firm Backhaul (Zone 3 to Zone 1)</v>
          </cell>
        </row>
        <row r="14">
          <cell r="B14" t="str">
            <v>Firm Backhaul (Zone 3 to Zone 3)</v>
          </cell>
        </row>
        <row r="15">
          <cell r="B15" t="str">
            <v>Firm Forward (Zone 3 to Zone 3)</v>
          </cell>
        </row>
        <row r="16">
          <cell r="B16" t="str">
            <v>Firm Park (Zone 1 to Zone 1)</v>
          </cell>
        </row>
        <row r="17">
          <cell r="B17" t="str">
            <v>TGP Transfer - Class B1</v>
          </cell>
        </row>
      </sheetData>
    </sheetDataSet>
  </externalBook>
</externalLink>
</file>

<file path=xl/tables/table1.xml><?xml version="1.0" encoding="utf-8"?>
<table xmlns="http://schemas.openxmlformats.org/spreadsheetml/2006/main" id="1" name="Table1" displayName="Table1" ref="A1:G8" comment="" totalsRowShown="0">
  <autoFilter ref="A1:G8"/>
  <tableColumns count="7">
    <tableColumn id="1" name="Date"/>
    <tableColumn id="2" name="AER amendment#"/>
    <tableColumn id="3" name="Worksheet"/>
    <tableColumn id="4" name="Table"/>
    <tableColumn id="5" name="Cell"/>
    <tableColumn id="6" name="Change"/>
    <tableColumn id="7" name="Reason"/>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an.Peric@jemena.com.au" TargetMode="External" /><Relationship Id="rId2" Type="http://schemas.openxmlformats.org/officeDocument/2006/relationships/printerSettings" Target="../printerSettings/printerSettings1.bin" /><Relationship Id="rId3" Type="http://schemas.openxmlformats.org/officeDocument/2006/relationships/customProperty" Target="../customProperty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 Id="rId3" Type="http://schemas.openxmlformats.org/officeDocument/2006/relationships/customProperty" Target="../customProperty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 Id="rId3" Type="http://schemas.openxmlformats.org/officeDocument/2006/relationships/customProperty" Target="../customProperty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 Id="rId3" Type="http://schemas.openxmlformats.org/officeDocument/2006/relationships/customProperty" Target="../customProperty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 Id="rId3" Type="http://schemas.openxmlformats.org/officeDocument/2006/relationships/customProperty" Target="../customProperty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 Id="rId3" Type="http://schemas.openxmlformats.org/officeDocument/2006/relationships/customProperty" Target="../customProperty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 Id="rId3" Type="http://schemas.openxmlformats.org/officeDocument/2006/relationships/customProperty" Target="../customProperty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 Id="rId3" Type="http://schemas.openxmlformats.org/officeDocument/2006/relationships/customProperty" Target="../customProperty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 Id="rId3" Type="http://schemas.openxmlformats.org/officeDocument/2006/relationships/customProperty" Target="../customProperty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 Id="rId3" Type="http://schemas.openxmlformats.org/officeDocument/2006/relationships/customProperty" Target="../customProperty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 Id="rId3" Type="http://schemas.openxmlformats.org/officeDocument/2006/relationships/customProperty" Target="../customProperty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 Id="rId3" Type="http://schemas.openxmlformats.org/officeDocument/2006/relationships/customProperty" Target="../customProperty2.bin" /></Relationships>
</file>

<file path=xl/worksheets/_rels/sheet20.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customProperty" Target="../customProperty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 Id="rId2" Type="http://schemas.openxmlformats.org/officeDocument/2006/relationships/customProperty" Target="../customProperty2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 Id="rId3" Type="http://schemas.openxmlformats.org/officeDocument/2006/relationships/customProperty" Target="../customProperty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 Id="rId3" Type="http://schemas.openxmlformats.org/officeDocument/2006/relationships/customProperty" Target="../customProperty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 Id="rId3" Type="http://schemas.openxmlformats.org/officeDocument/2006/relationships/customProperty" Target="../customProperty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 Id="rId3" Type="http://schemas.openxmlformats.org/officeDocument/2006/relationships/customProperty" Target="../customProperty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 Id="rId3" Type="http://schemas.openxmlformats.org/officeDocument/2006/relationships/customProperty" Target="../customProperty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 Id="rId3" Type="http://schemas.openxmlformats.org/officeDocument/2006/relationships/customProperty" Target="../customProperty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 Id="rId3" Type="http://schemas.openxmlformats.org/officeDocument/2006/relationships/customProperty" Target="../customProperty9.bin" /></Relationships>
</file>

<file path=xl/worksheets/sheet1.xml><?xml version="1.0" encoding="utf-8"?>
<worksheet xmlns="http://schemas.openxmlformats.org/spreadsheetml/2006/main" xmlns:r="http://schemas.openxmlformats.org/officeDocument/2006/relationships">
  <dimension ref="A1:J39"/>
  <sheetViews>
    <sheetView tabSelected="1" zoomScale="115" zoomScaleNormal="115" zoomScalePageLayoutView="0" workbookViewId="0" topLeftCell="A1">
      <selection activeCell="A1" sqref="A1"/>
    </sheetView>
  </sheetViews>
  <sheetFormatPr defaultColWidth="9.140625" defaultRowHeight="12.75"/>
  <cols>
    <col min="1" max="1" width="26.57421875" style="2" customWidth="1"/>
    <col min="2" max="2" width="23.57421875" style="2" customWidth="1"/>
    <col min="3" max="3" width="9.140625" style="2" customWidth="1"/>
    <col min="4" max="4" width="10.57421875" style="2" customWidth="1"/>
    <col min="5" max="5" width="11.7109375" style="2" customWidth="1"/>
    <col min="6" max="6" width="9.140625" style="2" customWidth="1"/>
    <col min="7" max="7" width="3.421875" style="2" hidden="1" customWidth="1"/>
    <col min="8" max="8" width="4.421875" style="2" customWidth="1"/>
    <col min="9" max="9" width="4.8515625" style="2" customWidth="1"/>
    <col min="10" max="16384" width="9.140625" style="2" customWidth="1"/>
  </cols>
  <sheetData>
    <row r="1" ht="19.5">
      <c r="A1" s="1" t="s">
        <v>29</v>
      </c>
    </row>
    <row r="2" ht="19.5">
      <c r="A2" s="1" t="s">
        <v>201</v>
      </c>
    </row>
    <row r="4" ht="12.75">
      <c r="A4" s="3" t="s">
        <v>30</v>
      </c>
    </row>
    <row r="5" ht="12.75" thickBot="1"/>
    <row r="6" spans="1:9" ht="15">
      <c r="A6" s="267" t="s">
        <v>4</v>
      </c>
      <c r="B6" s="268"/>
      <c r="C6" s="268"/>
      <c r="D6" s="268"/>
      <c r="E6" s="268"/>
      <c r="F6" s="268"/>
      <c r="G6" s="268"/>
      <c r="H6" s="268"/>
      <c r="I6" s="269"/>
    </row>
    <row r="7" spans="1:9" ht="12.75">
      <c r="A7" s="4" t="s">
        <v>5</v>
      </c>
      <c r="B7" s="5"/>
      <c r="C7" s="5"/>
      <c r="D7" s="5"/>
      <c r="E7" s="5"/>
      <c r="F7" s="5"/>
      <c r="G7" s="5"/>
      <c r="H7" s="5"/>
      <c r="I7" s="6"/>
    </row>
    <row r="8" spans="1:9" ht="12.75">
      <c r="A8" s="273" t="s">
        <v>6</v>
      </c>
      <c r="B8" s="274"/>
      <c r="C8" s="274"/>
      <c r="D8" s="274"/>
      <c r="E8" s="274"/>
      <c r="F8" s="274"/>
      <c r="G8" s="274"/>
      <c r="H8" s="274"/>
      <c r="I8" s="275"/>
    </row>
    <row r="9" spans="1:9" ht="13.5" thickBot="1">
      <c r="A9" s="270" t="s">
        <v>7</v>
      </c>
      <c r="B9" s="271"/>
      <c r="C9" s="271"/>
      <c r="D9" s="271"/>
      <c r="E9" s="271"/>
      <c r="F9" s="271"/>
      <c r="G9" s="271"/>
      <c r="H9" s="271"/>
      <c r="I9" s="272"/>
    </row>
    <row r="10" spans="1:9" ht="12">
      <c r="A10" s="249"/>
      <c r="B10" s="250"/>
      <c r="C10" s="250"/>
      <c r="D10" s="250"/>
      <c r="E10" s="250"/>
      <c r="F10" s="250"/>
      <c r="G10" s="250"/>
      <c r="H10" s="250"/>
      <c r="I10" s="250"/>
    </row>
    <row r="11" spans="1:7" ht="12">
      <c r="A11" s="7" t="s">
        <v>8</v>
      </c>
      <c r="B11" s="8"/>
      <c r="C11" s="8"/>
      <c r="D11" s="9"/>
      <c r="E11" s="9"/>
      <c r="F11" s="9"/>
      <c r="G11" s="9"/>
    </row>
    <row r="12" ht="12">
      <c r="A12" s="10" t="s">
        <v>9</v>
      </c>
    </row>
    <row r="14" ht="12">
      <c r="J14" s="11"/>
    </row>
    <row r="15" spans="1:5" ht="18">
      <c r="A15" s="12" t="s">
        <v>263</v>
      </c>
      <c r="B15" s="13"/>
      <c r="C15" s="259" t="s">
        <v>348</v>
      </c>
      <c r="D15" s="260"/>
      <c r="E15" s="260"/>
    </row>
    <row r="16" spans="1:2" ht="18">
      <c r="A16" s="14"/>
      <c r="B16" s="14"/>
    </row>
    <row r="17" spans="1:5" ht="18">
      <c r="A17" s="12" t="s">
        <v>31</v>
      </c>
      <c r="B17" s="13"/>
      <c r="C17" s="259">
        <v>15068570847</v>
      </c>
      <c r="D17" s="260"/>
      <c r="E17" s="260"/>
    </row>
    <row r="18" spans="1:5" ht="18">
      <c r="A18" s="14"/>
      <c r="B18" s="14"/>
      <c r="C18" s="254"/>
      <c r="D18" s="255"/>
      <c r="E18" s="255"/>
    </row>
    <row r="19" spans="1:8" ht="18">
      <c r="A19" s="15" t="s">
        <v>264</v>
      </c>
      <c r="B19" s="16"/>
      <c r="C19" s="256" t="s">
        <v>348</v>
      </c>
      <c r="D19" s="257"/>
      <c r="E19" s="258"/>
      <c r="H19" s="157"/>
    </row>
    <row r="21" spans="1:5" ht="18">
      <c r="A21" s="15" t="s">
        <v>202</v>
      </c>
      <c r="B21" s="16"/>
      <c r="C21" s="261">
        <v>43466</v>
      </c>
      <c r="D21" s="262"/>
      <c r="E21" s="263"/>
    </row>
    <row r="23" spans="1:5" ht="18">
      <c r="A23" s="15" t="s">
        <v>203</v>
      </c>
      <c r="B23" s="16"/>
      <c r="C23" s="261">
        <v>43830</v>
      </c>
      <c r="D23" s="262"/>
      <c r="E23" s="263"/>
    </row>
    <row r="25" ht="12.75" thickBot="1"/>
    <row r="26" spans="1:8" ht="12">
      <c r="A26" s="67"/>
      <c r="B26" s="68"/>
      <c r="C26" s="68"/>
      <c r="D26" s="68"/>
      <c r="E26" s="69"/>
      <c r="F26" s="69"/>
      <c r="G26" s="69"/>
      <c r="H26" s="70"/>
    </row>
    <row r="27" spans="1:8" ht="12.75">
      <c r="A27" s="71" t="s">
        <v>10</v>
      </c>
      <c r="B27" s="247" t="s">
        <v>11</v>
      </c>
      <c r="C27" s="248"/>
      <c r="D27" s="251" t="s">
        <v>322</v>
      </c>
      <c r="E27" s="252"/>
      <c r="F27" s="252"/>
      <c r="G27" s="253"/>
      <c r="H27" s="73"/>
    </row>
    <row r="28" spans="1:8" ht="12.75">
      <c r="A28" s="71"/>
      <c r="B28" s="247" t="s">
        <v>12</v>
      </c>
      <c r="C28" s="248"/>
      <c r="D28" s="251" t="s">
        <v>323</v>
      </c>
      <c r="E28" s="252"/>
      <c r="F28" s="252"/>
      <c r="G28" s="253"/>
      <c r="H28" s="73"/>
    </row>
    <row r="29" spans="1:8" ht="12.75">
      <c r="A29" s="71"/>
      <c r="B29" s="74"/>
      <c r="C29" s="72" t="s">
        <v>13</v>
      </c>
      <c r="D29" s="224" t="s">
        <v>324</v>
      </c>
      <c r="E29" s="225" t="s">
        <v>14</v>
      </c>
      <c r="F29" s="224">
        <v>3000</v>
      </c>
      <c r="G29" s="226"/>
      <c r="H29" s="76"/>
    </row>
    <row r="30" spans="1:8" ht="12.75">
      <c r="A30" s="71"/>
      <c r="B30" s="74"/>
      <c r="C30" s="74"/>
      <c r="D30" s="227"/>
      <c r="E30" s="226"/>
      <c r="F30" s="227"/>
      <c r="G30" s="226"/>
      <c r="H30" s="77"/>
    </row>
    <row r="31" spans="1:8" ht="12.75">
      <c r="A31" s="71" t="s">
        <v>15</v>
      </c>
      <c r="B31" s="247" t="s">
        <v>11</v>
      </c>
      <c r="C31" s="248"/>
      <c r="D31" s="251" t="s">
        <v>322</v>
      </c>
      <c r="E31" s="252"/>
      <c r="F31" s="252"/>
      <c r="G31" s="253"/>
      <c r="H31" s="78"/>
    </row>
    <row r="32" spans="1:8" ht="12.75">
      <c r="A32" s="71"/>
      <c r="B32" s="247" t="s">
        <v>12</v>
      </c>
      <c r="C32" s="248"/>
      <c r="D32" s="251" t="s">
        <v>323</v>
      </c>
      <c r="E32" s="252"/>
      <c r="F32" s="252"/>
      <c r="G32" s="253"/>
      <c r="H32" s="78"/>
    </row>
    <row r="33" spans="1:8" ht="12">
      <c r="A33" s="79"/>
      <c r="B33" s="74"/>
      <c r="C33" s="72" t="s">
        <v>13</v>
      </c>
      <c r="D33" s="224" t="s">
        <v>324</v>
      </c>
      <c r="E33" s="225" t="s">
        <v>14</v>
      </c>
      <c r="F33" s="224">
        <v>3000</v>
      </c>
      <c r="G33" s="226"/>
      <c r="H33" s="76"/>
    </row>
    <row r="34" spans="1:8" ht="12.75" thickBot="1">
      <c r="A34" s="80"/>
      <c r="B34" s="81"/>
      <c r="C34" s="81"/>
      <c r="D34" s="81"/>
      <c r="E34" s="82"/>
      <c r="F34" s="82"/>
      <c r="G34" s="82"/>
      <c r="H34" s="83"/>
    </row>
    <row r="35" spans="1:8" ht="12">
      <c r="A35" s="67"/>
      <c r="B35" s="68"/>
      <c r="C35" s="68"/>
      <c r="D35" s="68"/>
      <c r="E35" s="69"/>
      <c r="F35" s="69"/>
      <c r="G35" s="69"/>
      <c r="H35" s="70"/>
    </row>
    <row r="36" spans="1:8" ht="12.75">
      <c r="A36" s="71" t="s">
        <v>16</v>
      </c>
      <c r="B36" s="251" t="s">
        <v>325</v>
      </c>
      <c r="C36" s="252"/>
      <c r="D36" s="265"/>
      <c r="E36" s="265"/>
      <c r="F36" s="266"/>
      <c r="G36" s="75"/>
      <c r="H36" s="77"/>
    </row>
    <row r="37" spans="1:8" ht="12.75">
      <c r="A37" s="71" t="s">
        <v>17</v>
      </c>
      <c r="B37" s="251" t="s">
        <v>326</v>
      </c>
      <c r="C37" s="252"/>
      <c r="D37" s="252"/>
      <c r="E37" s="252"/>
      <c r="F37" s="253"/>
      <c r="G37" s="75"/>
      <c r="H37" s="77"/>
    </row>
    <row r="38" spans="1:8" ht="12.75">
      <c r="A38" s="71" t="s">
        <v>18</v>
      </c>
      <c r="B38" s="264" t="s">
        <v>327</v>
      </c>
      <c r="C38" s="252"/>
      <c r="D38" s="252"/>
      <c r="E38" s="252"/>
      <c r="F38" s="253"/>
      <c r="G38" s="75"/>
      <c r="H38" s="77"/>
    </row>
    <row r="39" spans="1:8" ht="12.75" thickBot="1">
      <c r="A39" s="80"/>
      <c r="B39" s="81"/>
      <c r="C39" s="81"/>
      <c r="D39" s="81"/>
      <c r="E39" s="82"/>
      <c r="F39" s="82"/>
      <c r="G39" s="82"/>
      <c r="H39" s="83"/>
    </row>
  </sheetData>
  <sheetProtection/>
  <mergeCells count="21">
    <mergeCell ref="A6:I6"/>
    <mergeCell ref="A9:I9"/>
    <mergeCell ref="A8:I8"/>
    <mergeCell ref="B27:C27"/>
    <mergeCell ref="D27:G27"/>
    <mergeCell ref="C17:E17"/>
    <mergeCell ref="C21:E21"/>
    <mergeCell ref="B38:F38"/>
    <mergeCell ref="B32:C32"/>
    <mergeCell ref="D32:G32"/>
    <mergeCell ref="B36:F36"/>
    <mergeCell ref="B37:F37"/>
    <mergeCell ref="D31:G31"/>
    <mergeCell ref="B31:C31"/>
    <mergeCell ref="B28:C28"/>
    <mergeCell ref="A10:I10"/>
    <mergeCell ref="D28:G28"/>
    <mergeCell ref="C18:E18"/>
    <mergeCell ref="C19:E19"/>
    <mergeCell ref="C15:E15"/>
    <mergeCell ref="C23:E23"/>
  </mergeCells>
  <hyperlinks>
    <hyperlink ref="B38" r:id="rId1" display="Jan.Peric@jemena.com.au "/>
  </hyperlinks>
  <printOptions/>
  <pageMargins left="0.75" right="0.75" top="1" bottom="1" header="0.5" footer="0.5"/>
  <pageSetup horizontalDpi="600" verticalDpi="600" orientation="portrait" paperSize="9" scale="80" r:id="rId2"/>
  <headerFooter alignWithMargins="0">
    <oddHeader>&amp;C&amp;"Arial,Bold"&amp;12Non- Scheme Gas Pipeline - Financial Guideline Reporting template</oddHeader>
    <oddFooter>&amp;C&amp;A</oddFooter>
  </headerFooter>
  <customProperties>
    <customPr name="_pios_id" r:id="rId3"/>
  </customProperties>
</worksheet>
</file>

<file path=xl/worksheets/sheet10.xml><?xml version="1.0" encoding="utf-8"?>
<worksheet xmlns="http://schemas.openxmlformats.org/spreadsheetml/2006/main" xmlns:r="http://schemas.openxmlformats.org/officeDocument/2006/relationships">
  <sheetPr>
    <tabColor rgb="FF92D050"/>
    <pageSetUpPr fitToPage="1"/>
  </sheetPr>
  <dimension ref="B1:H73"/>
  <sheetViews>
    <sheetView zoomScalePageLayoutView="0" workbookViewId="0" topLeftCell="A1">
      <selection activeCell="A1" sqref="A1"/>
    </sheetView>
  </sheetViews>
  <sheetFormatPr defaultColWidth="9.140625" defaultRowHeight="12.75"/>
  <cols>
    <col min="1" max="1" width="12.00390625" style="43" customWidth="1"/>
    <col min="2" max="2" width="13.7109375" style="43" customWidth="1"/>
    <col min="3" max="3" width="64.8515625" style="43" customWidth="1"/>
    <col min="4" max="5" width="20.7109375" style="43" customWidth="1"/>
    <col min="6" max="6" width="16.421875" style="43" bestFit="1" customWidth="1"/>
    <col min="7" max="7" width="10.140625" style="43" bestFit="1" customWidth="1"/>
    <col min="8" max="8" width="14.28125" style="43" bestFit="1" customWidth="1"/>
    <col min="9" max="16384" width="9.140625" style="43" customWidth="1"/>
  </cols>
  <sheetData>
    <row r="1" spans="2:3" ht="19.5">
      <c r="B1" s="286" t="s">
        <v>240</v>
      </c>
      <c r="C1" s="286"/>
    </row>
    <row r="2" spans="2:3" ht="13.5">
      <c r="B2" s="159" t="str">
        <f>Tradingname</f>
        <v>Eastern Gas Pipeline</v>
      </c>
      <c r="C2" s="160"/>
    </row>
    <row r="3" spans="2:3" ht="13.5">
      <c r="B3" s="161" t="s">
        <v>224</v>
      </c>
      <c r="C3" s="162">
        <f>Yearending</f>
        <v>43830</v>
      </c>
    </row>
    <row r="4" spans="2:4" ht="19.5">
      <c r="B4" s="41"/>
      <c r="D4" s="115"/>
    </row>
    <row r="5" spans="2:4" ht="15">
      <c r="B5" s="277" t="s">
        <v>241</v>
      </c>
      <c r="C5" s="277"/>
      <c r="D5" s="188"/>
    </row>
    <row r="7" spans="2:5" ht="39">
      <c r="B7" s="129" t="s">
        <v>271</v>
      </c>
      <c r="C7" s="131" t="s">
        <v>21</v>
      </c>
      <c r="D7" s="131" t="s">
        <v>279</v>
      </c>
      <c r="E7" s="131" t="s">
        <v>280</v>
      </c>
    </row>
    <row r="8" spans="2:5" ht="12.75">
      <c r="B8" s="130"/>
      <c r="C8" s="132" t="s">
        <v>168</v>
      </c>
      <c r="D8" s="137" t="s">
        <v>226</v>
      </c>
      <c r="E8" s="137" t="s">
        <v>226</v>
      </c>
    </row>
    <row r="9" spans="2:5" ht="12">
      <c r="B9" s="177" t="s">
        <v>356</v>
      </c>
      <c r="C9" s="133" t="s">
        <v>74</v>
      </c>
      <c r="D9" s="217">
        <f>SUMIF('3.3 Depreciation'!$D$9:$D$52,'3. Statement of pipeline assets'!C8,'3.3 Depreciation'!$H$9:$H$52)</f>
        <v>510531607.7427609</v>
      </c>
      <c r="E9" s="218">
        <v>510531607.7427609</v>
      </c>
    </row>
    <row r="10" spans="2:5" ht="12">
      <c r="B10" s="177" t="s">
        <v>356</v>
      </c>
      <c r="C10" s="133" t="s">
        <v>86</v>
      </c>
      <c r="D10" s="217">
        <f>SUMIF('3.3 Depreciation'!$D$9:$D$52,'3. Statement of pipeline assets'!C8,'3.3 Depreciation'!$I$9:$I$52)</f>
        <v>30067305.779999994</v>
      </c>
      <c r="E10" s="218">
        <v>29759888.9</v>
      </c>
    </row>
    <row r="11" spans="2:5" ht="12">
      <c r="B11" s="177" t="s">
        <v>356</v>
      </c>
      <c r="C11" s="133" t="s">
        <v>193</v>
      </c>
      <c r="D11" s="217">
        <f>SUMIF('3.3 Depreciation'!$D$9:$D$52,'3. Statement of pipeline assets'!C8,'3.3 Depreciation'!$J$9:$J$52)</f>
        <v>0</v>
      </c>
      <c r="E11" s="218">
        <v>0</v>
      </c>
    </row>
    <row r="12" spans="2:5" ht="12">
      <c r="B12" s="178"/>
      <c r="C12" s="135" t="s">
        <v>167</v>
      </c>
      <c r="D12" s="217">
        <f>SUM(D9:D11)</f>
        <v>540598913.5227609</v>
      </c>
      <c r="E12" s="217">
        <f>SUM(E9:E11)</f>
        <v>540291496.6427609</v>
      </c>
    </row>
    <row r="13" spans="2:5" ht="12">
      <c r="B13" s="177" t="s">
        <v>356</v>
      </c>
      <c r="C13" s="133" t="s">
        <v>75</v>
      </c>
      <c r="D13" s="217">
        <f>SUMIF('3.3 Depreciation'!$D$9:$D$52,'3. Statement of pipeline assets'!C8,'3.3 Depreciation'!$K$9:$K$52)</f>
        <v>-179889.02</v>
      </c>
      <c r="E13" s="218">
        <v>-179889.02</v>
      </c>
    </row>
    <row r="14" spans="2:5" ht="12">
      <c r="B14" s="177" t="s">
        <v>356</v>
      </c>
      <c r="C14" s="133" t="s">
        <v>184</v>
      </c>
      <c r="D14" s="217">
        <f>SUMIF('3.3 Depreciation'!$D$9:$D$52,'3. Statement of pipeline assets'!C8,'3.3 Depreciation'!$N$9:$N$52)+SUMIF('3.3 Depreciation'!$D$9:$D$52,'3. Statement of pipeline assets'!C8,'3.3 Depreciation'!$M$9:$M$52)</f>
        <v>-221850512.80142158</v>
      </c>
      <c r="E14" s="218">
        <v>-208587975.64281297</v>
      </c>
    </row>
    <row r="15" spans="2:6" ht="12">
      <c r="B15" s="178"/>
      <c r="C15" s="135" t="s">
        <v>76</v>
      </c>
      <c r="D15" s="217">
        <f>SUM(D12:D14)</f>
        <v>318568511.7013393</v>
      </c>
      <c r="E15" s="217">
        <f>SUM(E12:E14)</f>
        <v>331523631.9799479</v>
      </c>
      <c r="F15" s="246"/>
    </row>
    <row r="16" spans="2:5" ht="12.75">
      <c r="B16" s="179"/>
      <c r="C16" s="136" t="s">
        <v>98</v>
      </c>
      <c r="D16" s="219"/>
      <c r="E16" s="219"/>
    </row>
    <row r="17" spans="2:5" ht="12">
      <c r="B17" s="177" t="s">
        <v>356</v>
      </c>
      <c r="C17" s="133" t="s">
        <v>77</v>
      </c>
      <c r="D17" s="217">
        <f>SUMIF('3.3 Depreciation'!$D$9:$D$52,'3. Statement of pipeline assets'!C16,'3.3 Depreciation'!$H$9:$H$52)</f>
        <v>135060296.21835813</v>
      </c>
      <c r="E17" s="218">
        <v>135060296.21835813</v>
      </c>
    </row>
    <row r="18" spans="2:5" ht="12">
      <c r="B18" s="177" t="s">
        <v>356</v>
      </c>
      <c r="C18" s="133" t="s">
        <v>269</v>
      </c>
      <c r="D18" s="217">
        <f>SUMIF('3.3 Depreciation'!$D$9:$D$52,'3. Statement of pipeline assets'!C16,'3.3 Depreciation'!$I$9:$I$52)+SUMIF('3.3 Depreciation'!$D$9:$D$52,'3. Statement of pipeline assets'!C16,'3.3 Depreciation'!$J$9:$J$52)</f>
        <v>110817312.47999996</v>
      </c>
      <c r="E18" s="218">
        <v>106769441.02000001</v>
      </c>
    </row>
    <row r="19" spans="2:5" ht="12">
      <c r="B19" s="177" t="s">
        <v>356</v>
      </c>
      <c r="C19" s="133" t="s">
        <v>100</v>
      </c>
      <c r="D19" s="217">
        <f>SUMIF('3.3 Depreciation'!$D$9:$D$52,'3. Statement of pipeline assets'!C16,'3.3 Depreciation'!$N$9:$N$52)+SUMIF('3.3 Depreciation'!$D$9:$D$52,'3. Statement of pipeline assets'!C16,'3.3 Depreciation'!$M$9:$M$52)</f>
        <v>-109769007.11421387</v>
      </c>
      <c r="E19" s="218">
        <v>-96185740.34360197</v>
      </c>
    </row>
    <row r="20" spans="2:5" ht="11.25" customHeight="1">
      <c r="B20" s="177" t="s">
        <v>356</v>
      </c>
      <c r="C20" s="133" t="s">
        <v>92</v>
      </c>
      <c r="D20" s="217">
        <f>SUMIF('3.3 Depreciation'!$D$9:$D$52,'3. Statement of pipeline assets'!C16,'3.3 Depreciation'!$K$9:$K$52)</f>
        <v>0</v>
      </c>
      <c r="E20" s="218">
        <v>0</v>
      </c>
    </row>
    <row r="21" spans="2:6" ht="12">
      <c r="B21" s="178"/>
      <c r="C21" s="135" t="s">
        <v>99</v>
      </c>
      <c r="D21" s="217">
        <f>SUM(D17:D20)</f>
        <v>136108601.58414423</v>
      </c>
      <c r="E21" s="217">
        <f>SUM(E17:E20)</f>
        <v>145643996.89475617</v>
      </c>
      <c r="F21" s="246"/>
    </row>
    <row r="22" spans="2:5" ht="12.75">
      <c r="B22" s="179"/>
      <c r="C22" s="136" t="s">
        <v>169</v>
      </c>
      <c r="D22" s="219"/>
      <c r="E22" s="219"/>
    </row>
    <row r="23" spans="2:5" ht="12">
      <c r="B23" s="177" t="s">
        <v>356</v>
      </c>
      <c r="C23" s="133" t="s">
        <v>77</v>
      </c>
      <c r="D23" s="217">
        <f>SUMIF('3.3 Depreciation'!$D$9:$D$52,'3. Statement of pipeline assets'!C22,'3.3 Depreciation'!$H$9:$H$52)</f>
        <v>11422743.730000002</v>
      </c>
      <c r="E23" s="218">
        <v>11422743.730000002</v>
      </c>
    </row>
    <row r="24" spans="2:5" ht="12">
      <c r="B24" s="177" t="s">
        <v>356</v>
      </c>
      <c r="C24" s="133" t="s">
        <v>78</v>
      </c>
      <c r="D24" s="217">
        <f>SUMIF('3.3 Depreciation'!$D$9:$D$52,'3. Statement of pipeline assets'!C22,'3.3 Depreciation'!$I$9:$I$52)+SUMIF('3.3 Depreciation'!$D$9:$D$52,'3. Statement of pipeline assets'!C22,'3.3 Depreciation'!$J$9:$J$52)</f>
        <v>2839135.3499999996</v>
      </c>
      <c r="E24" s="218">
        <v>1592692.46</v>
      </c>
    </row>
    <row r="25" spans="2:5" ht="12">
      <c r="B25" s="177" t="s">
        <v>356</v>
      </c>
      <c r="C25" s="133" t="s">
        <v>170</v>
      </c>
      <c r="D25" s="217">
        <f>SUMIF('3.3 Depreciation'!$D$9:$D$52,'3. Statement of pipeline assets'!C22,'3.3 Depreciation'!$N$9:$N$52)+SUMIF('3.3 Depreciation'!$D$9:$D$52,'3. Statement of pipeline assets'!C22,'3.3 Depreciation'!$M$9:$M$52)</f>
        <v>-5238952.26</v>
      </c>
      <c r="E25" s="218">
        <v>-4850290.57</v>
      </c>
    </row>
    <row r="26" spans="2:5" ht="11.25" customHeight="1">
      <c r="B26" s="177" t="s">
        <v>356</v>
      </c>
      <c r="C26" s="133" t="s">
        <v>92</v>
      </c>
      <c r="D26" s="217">
        <f>SUMIF('3.3 Depreciation'!$D$9:$D$52,'3. Statement of pipeline assets'!C22,'3.3 Depreciation'!$K$9:$K$52)</f>
        <v>0</v>
      </c>
      <c r="E26" s="218">
        <v>0</v>
      </c>
    </row>
    <row r="27" spans="2:6" ht="12">
      <c r="B27" s="178"/>
      <c r="C27" s="135" t="s">
        <v>171</v>
      </c>
      <c r="D27" s="217">
        <f>SUM(D23:D26)</f>
        <v>9022926.820000002</v>
      </c>
      <c r="E27" s="217">
        <f>SUM(E23:E26)</f>
        <v>8165145.620000001</v>
      </c>
      <c r="F27" s="246"/>
    </row>
    <row r="28" spans="2:5" ht="12.75">
      <c r="B28" s="179"/>
      <c r="C28" s="136" t="s">
        <v>172</v>
      </c>
      <c r="D28" s="219"/>
      <c r="E28" s="219"/>
    </row>
    <row r="29" spans="2:5" ht="12">
      <c r="B29" s="177" t="s">
        <v>356</v>
      </c>
      <c r="C29" s="133" t="s">
        <v>77</v>
      </c>
      <c r="D29" s="217">
        <f>SUMIF('3.3 Depreciation'!$D$9:$D$52,'3. Statement of pipeline assets'!C28,'3.3 Depreciation'!$H$9:$H$52)</f>
        <v>13249378.73641583</v>
      </c>
      <c r="E29" s="218">
        <v>13249378.73641583</v>
      </c>
    </row>
    <row r="30" spans="2:5" ht="12">
      <c r="B30" s="177" t="s">
        <v>356</v>
      </c>
      <c r="C30" s="133" t="s">
        <v>269</v>
      </c>
      <c r="D30" s="217">
        <f>SUMIF('3.3 Depreciation'!$D$9:$D$52,'3. Statement of pipeline assets'!C28,'3.3 Depreciation'!$I$9:$I$52)+SUMIF('3.3 Depreciation'!$D$9:$D$52,'3. Statement of pipeline assets'!C28,'3.3 Depreciation'!$J$9:$J$52)</f>
        <v>5071464.250000002</v>
      </c>
      <c r="E30" s="218">
        <v>6560132.6</v>
      </c>
    </row>
    <row r="31" spans="2:5" ht="12">
      <c r="B31" s="177" t="s">
        <v>356</v>
      </c>
      <c r="C31" s="133" t="s">
        <v>173</v>
      </c>
      <c r="D31" s="217">
        <f>SUMIF('3.3 Depreciation'!$D$9:$D$52,'3. Statement of pipeline assets'!C28,'3.3 Depreciation'!$N$9:$N$52)+SUMIF('3.3 Depreciation'!$D$9:$D$52,'3. Statement of pipeline assets'!C28,'3.3 Depreciation'!$M$9:$M$52)</f>
        <v>-9562680.626150832</v>
      </c>
      <c r="E31" s="218">
        <v>-8419386.852138603</v>
      </c>
    </row>
    <row r="32" spans="2:5" ht="11.25" customHeight="1">
      <c r="B32" s="177" t="s">
        <v>356</v>
      </c>
      <c r="C32" s="133" t="s">
        <v>92</v>
      </c>
      <c r="D32" s="217">
        <f>SUMIF('3.3 Depreciation'!$D$9:$D$52,'3. Statement of pipeline assets'!C28,'3.3 Depreciation'!$K$9:$K$52)</f>
        <v>0</v>
      </c>
      <c r="E32" s="218">
        <v>0</v>
      </c>
    </row>
    <row r="33" spans="2:5" ht="12">
      <c r="B33" s="178"/>
      <c r="C33" s="135" t="s">
        <v>174</v>
      </c>
      <c r="D33" s="217">
        <f>SUM(D29:D32)</f>
        <v>8758162.360265002</v>
      </c>
      <c r="E33" s="217">
        <f>SUM(E29:E32)</f>
        <v>11390124.484277224</v>
      </c>
    </row>
    <row r="34" spans="2:5" ht="12.75">
      <c r="B34" s="179"/>
      <c r="C34" s="136" t="s">
        <v>101</v>
      </c>
      <c r="D34" s="219"/>
      <c r="E34" s="219"/>
    </row>
    <row r="35" spans="2:5" ht="12">
      <c r="B35" s="177" t="s">
        <v>356</v>
      </c>
      <c r="C35" s="133" t="s">
        <v>77</v>
      </c>
      <c r="D35" s="217">
        <f>SUMIF('3.3 Depreciation'!$D$9:$D$52,'3. Statement of pipeline assets'!C34,'3.3 Depreciation'!$H$9:$H$52)</f>
        <v>0</v>
      </c>
      <c r="E35" s="218">
        <v>0</v>
      </c>
    </row>
    <row r="36" spans="2:5" ht="12">
      <c r="B36" s="177" t="s">
        <v>356</v>
      </c>
      <c r="C36" s="133" t="s">
        <v>269</v>
      </c>
      <c r="D36" s="217">
        <f>SUMIF('3.3 Depreciation'!$D$9:$D$52,'3. Statement of pipeline assets'!C34,'3.3 Depreciation'!$I$9:$I$52)+SUMIF('3.3 Depreciation'!$D$9:$D$52,'3. Statement of pipeline assets'!C34,'3.3 Depreciation'!$J$9:$J$52)</f>
        <v>0</v>
      </c>
      <c r="E36" s="218">
        <v>0</v>
      </c>
    </row>
    <row r="37" spans="2:5" ht="12">
      <c r="B37" s="177" t="s">
        <v>356</v>
      </c>
      <c r="C37" s="133" t="s">
        <v>102</v>
      </c>
      <c r="D37" s="217">
        <f>SUMIF('3.3 Depreciation'!$D$9:$D$52,'3. Statement of pipeline assets'!C34,'3.3 Depreciation'!$N$9:$N$52)</f>
        <v>0</v>
      </c>
      <c r="E37" s="218">
        <v>0</v>
      </c>
    </row>
    <row r="38" spans="2:5" ht="11.25" customHeight="1">
      <c r="B38" s="177" t="s">
        <v>356</v>
      </c>
      <c r="C38" s="133" t="s">
        <v>92</v>
      </c>
      <c r="D38" s="217">
        <f>SUMIF('3.3 Depreciation'!$D$9:$D$52,'3. Statement of pipeline assets'!C34,'3.3 Depreciation'!$K$9:$K$52)</f>
        <v>0</v>
      </c>
      <c r="E38" s="218">
        <v>0</v>
      </c>
    </row>
    <row r="39" spans="2:6" ht="12">
      <c r="B39" s="178"/>
      <c r="C39" s="135" t="s">
        <v>103</v>
      </c>
      <c r="D39" s="217">
        <f>SUM(D35:D38)</f>
        <v>0</v>
      </c>
      <c r="E39" s="217">
        <f>SUM(E35:E38)</f>
        <v>0</v>
      </c>
      <c r="F39" s="246"/>
    </row>
    <row r="40" spans="2:5" ht="12.75">
      <c r="B40" s="179"/>
      <c r="C40" s="136" t="s">
        <v>175</v>
      </c>
      <c r="D40" s="219"/>
      <c r="E40" s="219"/>
    </row>
    <row r="41" spans="2:5" ht="12">
      <c r="B41" s="177" t="s">
        <v>356</v>
      </c>
      <c r="C41" s="133" t="s">
        <v>77</v>
      </c>
      <c r="D41" s="217">
        <f>SUMIF('3.3 Depreciation'!$D$9:$D$52,'3. Statement of pipeline assets'!C40,'3.3 Depreciation'!$H$9:$H$52)</f>
        <v>444253.7883240735</v>
      </c>
      <c r="E41" s="218">
        <v>444253.7883240735</v>
      </c>
    </row>
    <row r="42" spans="2:5" ht="12">
      <c r="B42" s="177" t="s">
        <v>356</v>
      </c>
      <c r="C42" s="133" t="s">
        <v>269</v>
      </c>
      <c r="D42" s="217">
        <f>SUMIF('3.3 Depreciation'!$D$9:$D$52,'3. Statement of pipeline assets'!C40,'3.3 Depreciation'!$I$9:$I$52)+SUMIF('3.3 Depreciation'!$D$9:$D$52,'3. Statement of pipeline assets'!C40,'3.3 Depreciation'!$J$9:$J$52)</f>
        <v>5831879.630000001</v>
      </c>
      <c r="E42" s="218">
        <v>5600514.09</v>
      </c>
    </row>
    <row r="43" spans="2:5" ht="11.25" customHeight="1">
      <c r="B43" s="177" t="s">
        <v>356</v>
      </c>
      <c r="C43" s="133" t="s">
        <v>176</v>
      </c>
      <c r="D43" s="217">
        <f>SUMIF('3.3 Depreciation'!$D$9:$D$52,'3. Statement of pipeline assets'!C40,'3.3 Depreciation'!$N$9:$N$52)+SUMIF('3.3 Depreciation'!$D$9:$D$52,'3. Statement of pipeline assets'!C40,'3.3 Depreciation'!$M$9:$M$52)</f>
        <v>-4766599.108494986</v>
      </c>
      <c r="E43" s="218">
        <v>-4498262.230691191</v>
      </c>
    </row>
    <row r="44" spans="2:5" ht="11.25" customHeight="1">
      <c r="B44" s="177" t="s">
        <v>356</v>
      </c>
      <c r="C44" s="133" t="s">
        <v>92</v>
      </c>
      <c r="D44" s="217">
        <f>SUMIF('3.3 Depreciation'!$D$9:$D$52,'3. Statement of pipeline assets'!C40,'3.3 Depreciation'!$K$9:$K$52)</f>
        <v>0</v>
      </c>
      <c r="E44" s="218">
        <v>0</v>
      </c>
    </row>
    <row r="45" spans="2:6" ht="12">
      <c r="B45" s="178"/>
      <c r="C45" s="135" t="s">
        <v>177</v>
      </c>
      <c r="D45" s="217">
        <f>SUM(D41:D44)</f>
        <v>1509534.3098290889</v>
      </c>
      <c r="E45" s="217">
        <f>SUM(E41:E44)</f>
        <v>1546505.647632883</v>
      </c>
      <c r="F45" s="246"/>
    </row>
    <row r="46" spans="2:5" ht="12.75">
      <c r="B46" s="179"/>
      <c r="C46" s="136" t="s">
        <v>2</v>
      </c>
      <c r="D46" s="219"/>
      <c r="E46" s="219"/>
    </row>
    <row r="47" spans="2:5" ht="12">
      <c r="B47" s="177" t="s">
        <v>356</v>
      </c>
      <c r="C47" s="133" t="s">
        <v>77</v>
      </c>
      <c r="D47" s="217">
        <f>SUMIF('3.3 Depreciation'!$D$9:$D$52,'3. Statement of pipeline assets'!C46,'3.3 Depreciation'!$H$9:$H$52)</f>
        <v>87696.94427237283</v>
      </c>
      <c r="E47" s="218">
        <v>87696.94427237283</v>
      </c>
    </row>
    <row r="48" spans="2:5" ht="12">
      <c r="B48" s="177" t="s">
        <v>356</v>
      </c>
      <c r="C48" s="133" t="s">
        <v>269</v>
      </c>
      <c r="D48" s="217">
        <f>SUMIF('3.3 Depreciation'!$D$9:$D$52,'3. Statement of pipeline assets'!C46,'3.3 Depreciation'!$I$9:$I$52)+SUMIF('3.3 Depreciation'!$D$9:$D$52,'3. Statement of pipeline assets'!C46,'3.3 Depreciation'!$J$9:$J$52)</f>
        <v>2170248.6399999997</v>
      </c>
      <c r="E48" s="218">
        <v>2170248.6399999997</v>
      </c>
    </row>
    <row r="49" spans="2:5" ht="12">
      <c r="B49" s="177" t="s">
        <v>356</v>
      </c>
      <c r="C49" s="133" t="s">
        <v>104</v>
      </c>
      <c r="D49" s="217">
        <f>SUMIF('3.3 Depreciation'!$D$9:$D$52,'3. Statement of pipeline assets'!C46,'3.3 Depreciation'!$N$9:$N$52)+SUMIF('3.3 Depreciation'!$D$9:$D$52,'3. Statement of pipeline assets'!C46,'3.3 Depreciation'!$M$9:$M$52)</f>
        <v>-749603.1762708472</v>
      </c>
      <c r="E49" s="218">
        <v>-676567.8468434813</v>
      </c>
    </row>
    <row r="50" spans="2:5" ht="11.25" customHeight="1">
      <c r="B50" s="177" t="s">
        <v>356</v>
      </c>
      <c r="C50" s="133" t="s">
        <v>92</v>
      </c>
      <c r="D50" s="217">
        <f>SUMIF('3.3 Depreciation'!$D$9:$D$52,'3. Statement of pipeline assets'!C46,'3.3 Depreciation'!$K$9:$K$52)</f>
        <v>0</v>
      </c>
      <c r="E50" s="218">
        <v>0</v>
      </c>
    </row>
    <row r="51" spans="2:6" ht="12">
      <c r="B51" s="178"/>
      <c r="C51" s="135" t="s">
        <v>105</v>
      </c>
      <c r="D51" s="217">
        <f>SUM(D47:D50)</f>
        <v>1508342.4080015253</v>
      </c>
      <c r="E51" s="217">
        <f>SUM(E47:E50)</f>
        <v>1581377.7374288912</v>
      </c>
      <c r="F51" s="246"/>
    </row>
    <row r="52" spans="2:5" ht="12.75">
      <c r="B52" s="179"/>
      <c r="C52" s="136" t="s">
        <v>178</v>
      </c>
      <c r="D52" s="219"/>
      <c r="E52" s="219"/>
    </row>
    <row r="53" spans="2:5" ht="12">
      <c r="B53" s="177" t="s">
        <v>356</v>
      </c>
      <c r="C53" s="133" t="s">
        <v>77</v>
      </c>
      <c r="D53" s="217">
        <f>SUMIF('3.3 Depreciation'!$D$9:$D$52,'3. Statement of pipeline assets'!C52,'3.3 Depreciation'!$H$9:$H$52)</f>
        <v>13911566</v>
      </c>
      <c r="E53" s="218">
        <v>13911566</v>
      </c>
    </row>
    <row r="54" spans="2:5" ht="12">
      <c r="B54" s="177" t="s">
        <v>356</v>
      </c>
      <c r="C54" s="133" t="s">
        <v>269</v>
      </c>
      <c r="D54" s="217">
        <f>SUMIF('3.3 Depreciation'!$D$9:$D$52,'3. Statement of pipeline assets'!C52,'3.3 Depreciation'!$I$9:$I$52)+SUMIF('3.3 Depreciation'!$D$9:$D$52,'3. Statement of pipeline assets'!C52,'3.3 Depreciation'!$J$9:$J$52)</f>
        <v>357731.48</v>
      </c>
      <c r="E54" s="218">
        <v>357731.48</v>
      </c>
    </row>
    <row r="55" spans="2:5" ht="11.25" customHeight="1">
      <c r="B55" s="177" t="s">
        <v>356</v>
      </c>
      <c r="C55" s="133" t="s">
        <v>92</v>
      </c>
      <c r="D55" s="217">
        <f>SUMIF('3.3 Depreciation'!$D$9:$D$52,'3. Statement of pipeline assets'!C52,'3.3 Depreciation'!$K$9:$K$52)</f>
        <v>0</v>
      </c>
      <c r="E55" s="218">
        <v>0</v>
      </c>
    </row>
    <row r="56" spans="2:6" ht="12">
      <c r="B56" s="178"/>
      <c r="C56" s="135" t="s">
        <v>179</v>
      </c>
      <c r="D56" s="217">
        <f>SUM(D53:D55)</f>
        <v>14269297.48</v>
      </c>
      <c r="E56" s="217">
        <f>SUM(E53:E55)</f>
        <v>14269297.48</v>
      </c>
      <c r="F56" s="246"/>
    </row>
    <row r="57" spans="2:5" ht="12.75">
      <c r="B57" s="179"/>
      <c r="C57" s="136" t="s">
        <v>282</v>
      </c>
      <c r="D57" s="219"/>
      <c r="E57" s="219"/>
    </row>
    <row r="58" spans="2:5" ht="12">
      <c r="B58" s="177" t="s">
        <v>356</v>
      </c>
      <c r="C58" s="133" t="s">
        <v>181</v>
      </c>
      <c r="D58" s="217">
        <f>SUMIF('3.3 Depreciation'!$D$9:$D$52,'3. Statement of pipeline assets'!C57,'3.3 Depreciation'!$H$9:$H$52)+SUMIF('3.3 Depreciation'!$D$9:$D$52,'3. Statement of pipeline assets'!C57,'3.3 Depreciation'!$I$9:$I$52)</f>
        <v>52503634.02795751</v>
      </c>
      <c r="E58" s="218">
        <v>51789270.2579575</v>
      </c>
    </row>
    <row r="59" spans="2:5" ht="12">
      <c r="B59" s="177" t="s">
        <v>356</v>
      </c>
      <c r="C59" s="134" t="s">
        <v>79</v>
      </c>
      <c r="D59" s="217">
        <f>SUMIF('3.3 Depreciation'!$D$9:$D$52,'3. Statement of pipeline assets'!C57,'3.3 Depreciation'!$N$9:$N$52)+SUMIF('3.3 Depreciation'!$D$9:$D$52,'3. Statement of pipeline assets'!C57,'3.3 Depreciation'!$M$9:$M$52)</f>
        <v>-23603919.457355525</v>
      </c>
      <c r="E59" s="218">
        <v>-22251955.02856086</v>
      </c>
    </row>
    <row r="60" spans="2:5" ht="12">
      <c r="B60" s="177" t="s">
        <v>356</v>
      </c>
      <c r="C60" s="133" t="s">
        <v>92</v>
      </c>
      <c r="D60" s="217">
        <f>SUMIF('3.3 Depreciation'!$D$9:$D$52,'3. Statement of pipeline assets'!C57,'3.3 Depreciation'!$K$9:$K$52)</f>
        <v>-4037595.3599999994</v>
      </c>
      <c r="E60" s="218">
        <v>-4057595.3499999996</v>
      </c>
    </row>
    <row r="61" spans="2:8" ht="12">
      <c r="B61" s="178"/>
      <c r="C61" s="135" t="s">
        <v>283</v>
      </c>
      <c r="D61" s="217">
        <f>SUM(D58:D60)</f>
        <v>24862119.21060198</v>
      </c>
      <c r="E61" s="217">
        <f>SUM(E58:E60)</f>
        <v>25479719.879396647</v>
      </c>
      <c r="H61" s="207"/>
    </row>
    <row r="62" spans="2:5" ht="12">
      <c r="B62" s="177" t="s">
        <v>357</v>
      </c>
      <c r="C62" s="133" t="s">
        <v>182</v>
      </c>
      <c r="D62" s="220">
        <v>760983092.7379307</v>
      </c>
      <c r="E62" s="218">
        <v>760983092.7379307</v>
      </c>
    </row>
    <row r="63" spans="2:7" ht="12">
      <c r="B63" s="178"/>
      <c r="C63" s="135" t="s">
        <v>91</v>
      </c>
      <c r="D63" s="217">
        <f>SUM(D15,D21,D27,D33,D39,D45,D51,D56,D61,D62)</f>
        <v>1275590588.6121118</v>
      </c>
      <c r="E63" s="217">
        <f>SUM(E15,E21,E27,E33,E39,E45,E51,E56,E61,E62)</f>
        <v>1300582892.4613705</v>
      </c>
      <c r="F63" s="245"/>
      <c r="G63" s="244"/>
    </row>
    <row r="64" spans="2:5" ht="12.75">
      <c r="B64" s="179"/>
      <c r="C64" s="136" t="s">
        <v>141</v>
      </c>
      <c r="D64" s="219"/>
      <c r="E64" s="219"/>
    </row>
    <row r="65" spans="2:5" ht="12">
      <c r="B65" s="177" t="s">
        <v>356</v>
      </c>
      <c r="C65" s="133" t="s">
        <v>142</v>
      </c>
      <c r="D65" s="217">
        <f>SUMIF('3.3 Depreciation'!$D$60:$D$77,"Property plant and equipment",'3.3 Depreciation'!$G$60:$G$77)</f>
        <v>167817.85</v>
      </c>
      <c r="E65" s="218">
        <v>167817.85</v>
      </c>
    </row>
    <row r="66" spans="2:5" ht="12">
      <c r="B66" s="177" t="s">
        <v>356</v>
      </c>
      <c r="C66" s="133" t="s">
        <v>269</v>
      </c>
      <c r="D66" s="217">
        <f>SUMIF('3.3 Depreciation'!$D$60:$D$77,"Property plant and equipment",'3.3 Depreciation'!$H$60:$H$77)+SUMIF('3.3 Depreciation'!$D$60:$D$77,"Property plant and equipment",'3.3 Depreciation'!$I$60:$I$77)</f>
        <v>13757472.759999996</v>
      </c>
      <c r="E66" s="218">
        <v>12109270.670000006</v>
      </c>
    </row>
    <row r="67" spans="2:5" ht="12">
      <c r="B67" s="177" t="s">
        <v>356</v>
      </c>
      <c r="C67" s="133" t="s">
        <v>143</v>
      </c>
      <c r="D67" s="217">
        <f>SUMIF('3.3 Depreciation'!$D$60:$D$77,"Property plant and equipment",'3.3 Depreciation'!$L$60:$L$77)+'3.3 Depreciation'!J60</f>
        <v>-9534801.520000001</v>
      </c>
      <c r="E67" s="218">
        <v>-8492079.95</v>
      </c>
    </row>
    <row r="68" spans="2:5" ht="12">
      <c r="B68" s="178"/>
      <c r="C68" s="135" t="s">
        <v>144</v>
      </c>
      <c r="D68" s="217">
        <f>SUM(D65:D67)</f>
        <v>4390489.089999994</v>
      </c>
      <c r="E68" s="217">
        <f>SUM(E65:E67)</f>
        <v>3785008.570000006</v>
      </c>
    </row>
    <row r="69" spans="2:5" ht="12">
      <c r="B69" s="177" t="s">
        <v>358</v>
      </c>
      <c r="C69" s="133" t="s">
        <v>145</v>
      </c>
      <c r="D69" s="220">
        <v>3788864.39</v>
      </c>
      <c r="E69" s="218">
        <v>3899655.58</v>
      </c>
    </row>
    <row r="70" spans="2:5" ht="12">
      <c r="B70" s="177" t="s">
        <v>358</v>
      </c>
      <c r="C70" s="133" t="s">
        <v>146</v>
      </c>
      <c r="D70" s="220">
        <v>0</v>
      </c>
      <c r="E70" s="218">
        <v>0</v>
      </c>
    </row>
    <row r="71" spans="2:5" ht="12">
      <c r="B71" s="177" t="s">
        <v>358</v>
      </c>
      <c r="C71" s="133" t="s">
        <v>80</v>
      </c>
      <c r="D71" s="220">
        <v>428401741.46286494</v>
      </c>
      <c r="E71" s="218">
        <v>299471786.55674493</v>
      </c>
    </row>
    <row r="72" spans="2:5" ht="12">
      <c r="B72" s="178"/>
      <c r="C72" s="135" t="s">
        <v>147</v>
      </c>
      <c r="D72" s="217">
        <f>SUM(D68:D71)</f>
        <v>436581094.94286495</v>
      </c>
      <c r="E72" s="217">
        <f>SUM(E68:E71)</f>
        <v>307156450.7067449</v>
      </c>
    </row>
    <row r="73" spans="2:5" ht="12.75" customHeight="1">
      <c r="B73" s="178"/>
      <c r="C73" s="135" t="s">
        <v>26</v>
      </c>
      <c r="D73" s="221">
        <f>SUM(D63,D72)</f>
        <v>1712171683.5549767</v>
      </c>
      <c r="E73" s="221">
        <f>SUM(E63,E72)</f>
        <v>1607739343.1681154</v>
      </c>
    </row>
  </sheetData>
  <sheetProtection/>
  <mergeCells count="2">
    <mergeCell ref="B1:C1"/>
    <mergeCell ref="B5:C5"/>
  </mergeCells>
  <printOptions/>
  <pageMargins left="0.75" right="0.75" top="1" bottom="1" header="0.5" footer="0.5"/>
  <pageSetup fitToHeight="1" fitToWidth="1" horizontalDpi="600" verticalDpi="600" orientation="landscape" paperSize="9" scale="47" r:id="rId2"/>
  <customProperties>
    <customPr name="_pios_id" r:id="rId3"/>
  </customProperties>
  <drawing r:id="rId1"/>
</worksheet>
</file>

<file path=xl/worksheets/sheet11.xml><?xml version="1.0" encoding="utf-8"?>
<worksheet xmlns="http://schemas.openxmlformats.org/spreadsheetml/2006/main" xmlns:r="http://schemas.openxmlformats.org/officeDocument/2006/relationships">
  <sheetPr>
    <tabColor rgb="FF92D050"/>
  </sheetPr>
  <dimension ref="B1:F26"/>
  <sheetViews>
    <sheetView zoomScalePageLayoutView="0" workbookViewId="0" topLeftCell="A1">
      <selection activeCell="A1" sqref="A1"/>
    </sheetView>
  </sheetViews>
  <sheetFormatPr defaultColWidth="9.140625" defaultRowHeight="12.75"/>
  <cols>
    <col min="1" max="1" width="12.140625" style="84" customWidth="1"/>
    <col min="2" max="2" width="21.00390625" style="84" customWidth="1"/>
    <col min="3" max="4" width="42.28125" style="84" customWidth="1"/>
    <col min="5" max="5" width="29.140625" style="84" customWidth="1"/>
    <col min="6" max="6" width="98.140625" style="84" customWidth="1"/>
    <col min="7" max="7" width="9.421875" style="84" customWidth="1"/>
    <col min="8" max="8" width="25.140625" style="84" customWidth="1"/>
    <col min="9" max="16384" width="9.140625" style="84" customWidth="1"/>
  </cols>
  <sheetData>
    <row r="1" spans="2:5" ht="19.5">
      <c r="B1" s="85" t="s">
        <v>166</v>
      </c>
      <c r="C1" s="85"/>
      <c r="D1" s="42"/>
      <c r="E1" s="42"/>
    </row>
    <row r="2" spans="2:5" ht="19.5">
      <c r="B2" s="159" t="str">
        <f>Tradingname</f>
        <v>Eastern Gas Pipeline</v>
      </c>
      <c r="C2" s="160"/>
      <c r="D2" s="85"/>
      <c r="E2" s="85"/>
    </row>
    <row r="3" spans="2:6" ht="34.5">
      <c r="B3" s="161" t="s">
        <v>224</v>
      </c>
      <c r="C3" s="162">
        <f>Yearending</f>
        <v>43830</v>
      </c>
      <c r="F3" s="124"/>
    </row>
    <row r="5" spans="2:5" ht="15">
      <c r="B5" s="88" t="s">
        <v>257</v>
      </c>
      <c r="C5" s="86"/>
      <c r="D5" s="86"/>
      <c r="E5" s="86"/>
    </row>
    <row r="6" spans="2:5" ht="15">
      <c r="B6" s="88"/>
      <c r="C6" s="86"/>
      <c r="D6" s="86"/>
      <c r="E6" s="86"/>
    </row>
    <row r="7" spans="2:6" ht="40.5" customHeight="1">
      <c r="B7" s="89" t="s">
        <v>271</v>
      </c>
      <c r="C7" s="89" t="s">
        <v>149</v>
      </c>
      <c r="D7" s="89" t="s">
        <v>154</v>
      </c>
      <c r="E7" s="89" t="s">
        <v>150</v>
      </c>
      <c r="F7" s="90" t="s">
        <v>152</v>
      </c>
    </row>
    <row r="8" spans="2:6" ht="12.75">
      <c r="B8" s="91"/>
      <c r="C8" s="91"/>
      <c r="D8" s="114"/>
      <c r="E8" s="128" t="s">
        <v>151</v>
      </c>
      <c r="F8" s="92"/>
    </row>
    <row r="9" spans="2:6" ht="37.5">
      <c r="B9" s="93" t="s">
        <v>341</v>
      </c>
      <c r="C9" s="187" t="str">
        <f>'3. Statement of pipeline assets'!C8</f>
        <v>Pipelines</v>
      </c>
      <c r="D9" s="93" t="s">
        <v>342</v>
      </c>
      <c r="E9" s="93">
        <v>40.71132557795771</v>
      </c>
      <c r="F9" s="95" t="s">
        <v>332</v>
      </c>
    </row>
    <row r="10" spans="2:6" ht="37.5">
      <c r="B10" s="93" t="s">
        <v>341</v>
      </c>
      <c r="C10" s="187" t="str">
        <f>'3. Statement of pipeline assets'!C16</f>
        <v>Compressors</v>
      </c>
      <c r="D10" s="93" t="s">
        <v>342</v>
      </c>
      <c r="E10" s="93">
        <v>27.64786067722212</v>
      </c>
      <c r="F10" s="95" t="s">
        <v>332</v>
      </c>
    </row>
    <row r="11" spans="2:6" ht="37.5">
      <c r="B11" s="93" t="s">
        <v>341</v>
      </c>
      <c r="C11" s="187" t="str">
        <f>'3. Statement of pipeline assets'!C22</f>
        <v>City Gates, supply regulators and valve stations</v>
      </c>
      <c r="D11" s="93" t="s">
        <v>342</v>
      </c>
      <c r="E11" s="93">
        <v>40.997649101509566</v>
      </c>
      <c r="F11" s="95" t="s">
        <v>332</v>
      </c>
    </row>
    <row r="12" spans="2:6" ht="37.5">
      <c r="B12" s="93" t="s">
        <v>341</v>
      </c>
      <c r="C12" s="187" t="str">
        <f>'3. Statement of pipeline assets'!C28</f>
        <v>Metering</v>
      </c>
      <c r="D12" s="93" t="s">
        <v>342</v>
      </c>
      <c r="E12" s="93">
        <v>21.299568566112125</v>
      </c>
      <c r="F12" s="95" t="s">
        <v>332</v>
      </c>
    </row>
    <row r="13" spans="2:6" ht="37.5">
      <c r="B13" s="93" t="s">
        <v>341</v>
      </c>
      <c r="C13" s="187" t="str">
        <f>'3. Statement of pipeline assets'!C34</f>
        <v>Odourant plants</v>
      </c>
      <c r="D13" s="93" t="s">
        <v>342</v>
      </c>
      <c r="E13" s="93">
        <v>0</v>
      </c>
      <c r="F13" s="95" t="s">
        <v>332</v>
      </c>
    </row>
    <row r="14" spans="2:6" ht="37.5">
      <c r="B14" s="93" t="s">
        <v>341</v>
      </c>
      <c r="C14" s="187" t="str">
        <f>'3. Statement of pipeline assets'!C40</f>
        <v>SCADA (Communications)</v>
      </c>
      <c r="D14" s="93" t="s">
        <v>342</v>
      </c>
      <c r="E14" s="93">
        <v>7.611343049930827</v>
      </c>
      <c r="F14" s="95" t="s">
        <v>332</v>
      </c>
    </row>
    <row r="15" spans="2:6" ht="37.5">
      <c r="B15" s="93" t="s">
        <v>341</v>
      </c>
      <c r="C15" s="187" t="str">
        <f>'3. Statement of pipeline assets'!C46</f>
        <v>Buildings</v>
      </c>
      <c r="D15" s="93" t="s">
        <v>342</v>
      </c>
      <c r="E15" s="93">
        <v>30.84343535981017</v>
      </c>
      <c r="F15" s="95" t="s">
        <v>332</v>
      </c>
    </row>
    <row r="16" spans="2:6" ht="37.5">
      <c r="B16" s="93" t="s">
        <v>341</v>
      </c>
      <c r="C16" s="187" t="str">
        <f>'3. Statement of pipeline assets'!C57</f>
        <v>Other depreciable pipeline assets</v>
      </c>
      <c r="D16" s="93" t="s">
        <v>342</v>
      </c>
      <c r="E16" s="93">
        <v>35.050712485232786</v>
      </c>
      <c r="F16" s="95" t="s">
        <v>332</v>
      </c>
    </row>
    <row r="17" spans="2:6" ht="12">
      <c r="B17" s="93"/>
      <c r="C17" s="93" t="s">
        <v>256</v>
      </c>
      <c r="D17" s="93">
        <v>0</v>
      </c>
      <c r="E17" s="93">
        <v>0</v>
      </c>
      <c r="F17" s="95">
        <v>0</v>
      </c>
    </row>
    <row r="18" spans="2:6" ht="12">
      <c r="B18" s="93"/>
      <c r="C18" s="93" t="s">
        <v>256</v>
      </c>
      <c r="D18" s="93">
        <v>0</v>
      </c>
      <c r="E18" s="93">
        <v>0</v>
      </c>
      <c r="F18" s="95">
        <v>0</v>
      </c>
    </row>
    <row r="19" spans="2:6" ht="12">
      <c r="B19" s="93"/>
      <c r="C19" s="93" t="s">
        <v>256</v>
      </c>
      <c r="D19" s="93">
        <v>0</v>
      </c>
      <c r="E19" s="93">
        <v>0</v>
      </c>
      <c r="F19" s="95">
        <v>0</v>
      </c>
    </row>
    <row r="20" spans="2:6" ht="12">
      <c r="B20" s="93"/>
      <c r="C20" s="93" t="s">
        <v>256</v>
      </c>
      <c r="D20" s="93">
        <v>0</v>
      </c>
      <c r="E20" s="93">
        <v>0</v>
      </c>
      <c r="F20" s="95">
        <v>0</v>
      </c>
    </row>
    <row r="21" spans="2:6" ht="37.5">
      <c r="B21" s="93" t="s">
        <v>341</v>
      </c>
      <c r="C21" s="187" t="str">
        <f>'3. Statement of pipeline assets'!C64</f>
        <v>Shared supporting assets</v>
      </c>
      <c r="D21" s="93" t="s">
        <v>342</v>
      </c>
      <c r="E21" s="93">
        <v>6.437905882828115</v>
      </c>
      <c r="F21" s="95" t="s">
        <v>332</v>
      </c>
    </row>
    <row r="22" spans="2:6" ht="12">
      <c r="B22" s="93"/>
      <c r="C22" s="93" t="s">
        <v>256</v>
      </c>
      <c r="D22" s="93"/>
      <c r="E22" s="93"/>
      <c r="F22" s="95"/>
    </row>
    <row r="23" spans="2:6" ht="12">
      <c r="B23" s="93"/>
      <c r="C23" s="93" t="s">
        <v>256</v>
      </c>
      <c r="D23" s="93"/>
      <c r="E23" s="93"/>
      <c r="F23" s="95"/>
    </row>
    <row r="24" spans="2:6" ht="12">
      <c r="B24" s="93"/>
      <c r="C24" s="93" t="s">
        <v>256</v>
      </c>
      <c r="D24" s="93"/>
      <c r="E24" s="93"/>
      <c r="F24" s="95"/>
    </row>
    <row r="25" spans="2:6" ht="12">
      <c r="B25" s="93"/>
      <c r="C25" s="93" t="s">
        <v>256</v>
      </c>
      <c r="D25" s="93"/>
      <c r="E25" s="93"/>
      <c r="F25" s="95"/>
    </row>
    <row r="26" spans="2:6" ht="12">
      <c r="B26" s="93"/>
      <c r="C26" s="93" t="s">
        <v>256</v>
      </c>
      <c r="D26" s="93"/>
      <c r="E26" s="93"/>
      <c r="F26" s="95"/>
    </row>
  </sheetData>
  <sheetProtection/>
  <printOptions/>
  <pageMargins left="0.75" right="0.75" top="1" bottom="1" header="0.5" footer="0.5"/>
  <pageSetup horizontalDpi="600" verticalDpi="600" orientation="landscape" paperSize="9" scale="30" r:id="rId2"/>
  <customProperties>
    <customPr name="_pios_id" r:id="rId3"/>
  </customProperties>
  <drawing r:id="rId1"/>
</worksheet>
</file>

<file path=xl/worksheets/sheet12.xml><?xml version="1.0" encoding="utf-8"?>
<worksheet xmlns="http://schemas.openxmlformats.org/spreadsheetml/2006/main" xmlns:r="http://schemas.openxmlformats.org/officeDocument/2006/relationships">
  <sheetPr>
    <tabColor rgb="FF92D050"/>
  </sheetPr>
  <dimension ref="B1:J54"/>
  <sheetViews>
    <sheetView zoomScalePageLayoutView="0" workbookViewId="0" topLeftCell="A1">
      <selection activeCell="A1" sqref="A1"/>
    </sheetView>
  </sheetViews>
  <sheetFormatPr defaultColWidth="9.140625" defaultRowHeight="12.75"/>
  <cols>
    <col min="1" max="1" width="12.00390625" style="43" customWidth="1"/>
    <col min="2" max="2" width="31.7109375" style="43" customWidth="1"/>
    <col min="3" max="3" width="22.57421875" style="43" customWidth="1"/>
    <col min="4" max="4" width="27.28125" style="43" customWidth="1"/>
    <col min="5" max="5" width="32.8515625" style="43" customWidth="1"/>
    <col min="6" max="6" width="21.7109375" style="43" customWidth="1"/>
    <col min="7" max="7" width="24.421875" style="43" customWidth="1"/>
    <col min="8" max="8" width="45.00390625" style="43" customWidth="1"/>
    <col min="9" max="10" width="19.8515625" style="43" customWidth="1"/>
    <col min="11" max="11" width="18.28125" style="43" customWidth="1"/>
    <col min="12" max="16384" width="9.140625" style="43" customWidth="1"/>
  </cols>
  <sheetData>
    <row r="1" spans="2:10" ht="20.25">
      <c r="B1" s="44" t="s">
        <v>198</v>
      </c>
      <c r="D1" s="42"/>
      <c r="E1" s="42"/>
      <c r="F1" s="42"/>
      <c r="G1" s="42"/>
      <c r="H1" s="42"/>
      <c r="I1" s="42"/>
      <c r="J1" s="42"/>
    </row>
    <row r="2" spans="2:3" ht="13.5">
      <c r="B2" s="159" t="str">
        <f>Tradingname</f>
        <v>Eastern Gas Pipeline</v>
      </c>
      <c r="C2" s="160"/>
    </row>
    <row r="3" spans="2:6" ht="18" customHeight="1">
      <c r="B3" s="184" t="s">
        <v>224</v>
      </c>
      <c r="C3" s="185">
        <f>Yearending</f>
        <v>43830</v>
      </c>
      <c r="F3" s="124"/>
    </row>
    <row r="5" ht="15">
      <c r="B5" s="65" t="s">
        <v>259</v>
      </c>
    </row>
    <row r="6" spans="2:10" ht="12.75">
      <c r="B6" s="45"/>
      <c r="C6" s="48"/>
      <c r="D6" s="48"/>
      <c r="E6" s="48"/>
      <c r="F6" s="48"/>
      <c r="G6" s="49"/>
      <c r="H6" s="66"/>
      <c r="I6" s="50"/>
      <c r="J6" s="50"/>
    </row>
    <row r="7" spans="2:5" ht="31.5" customHeight="1">
      <c r="B7" s="109" t="s">
        <v>97</v>
      </c>
      <c r="C7" s="53" t="s">
        <v>252</v>
      </c>
      <c r="D7" s="53" t="s">
        <v>199</v>
      </c>
      <c r="E7" s="53" t="s">
        <v>200</v>
      </c>
    </row>
    <row r="8" spans="2:5" ht="13.5" customHeight="1">
      <c r="B8" s="180"/>
      <c r="C8" s="123"/>
      <c r="D8" s="123"/>
      <c r="E8" s="123"/>
    </row>
    <row r="9" spans="2:5" ht="13.5" customHeight="1">
      <c r="B9" s="180"/>
      <c r="C9" s="123"/>
      <c r="D9" s="123"/>
      <c r="E9" s="123"/>
    </row>
    <row r="10" spans="2:5" ht="13.5" customHeight="1">
      <c r="B10" s="180"/>
      <c r="C10" s="123"/>
      <c r="D10" s="123"/>
      <c r="E10" s="123"/>
    </row>
    <row r="11" spans="2:5" ht="13.5" customHeight="1">
      <c r="B11" s="180"/>
      <c r="C11" s="123"/>
      <c r="D11" s="123"/>
      <c r="E11" s="123"/>
    </row>
    <row r="12" spans="2:5" ht="13.5" customHeight="1">
      <c r="B12" s="180"/>
      <c r="C12" s="123"/>
      <c r="D12" s="123"/>
      <c r="E12" s="123"/>
    </row>
    <row r="13" spans="2:5" ht="13.5" customHeight="1">
      <c r="B13" s="180"/>
      <c r="C13" s="123"/>
      <c r="D13" s="123"/>
      <c r="E13" s="123"/>
    </row>
    <row r="14" spans="2:5" ht="13.5" customHeight="1">
      <c r="B14" s="180"/>
      <c r="C14" s="123"/>
      <c r="D14" s="123"/>
      <c r="E14" s="123"/>
    </row>
    <row r="15" spans="2:5" ht="13.5" customHeight="1">
      <c r="B15" s="180"/>
      <c r="C15" s="123"/>
      <c r="D15" s="123"/>
      <c r="E15" s="123"/>
    </row>
    <row r="16" spans="2:5" ht="13.5" customHeight="1">
      <c r="B16" s="180"/>
      <c r="C16" s="123"/>
      <c r="D16" s="123"/>
      <c r="E16" s="123"/>
    </row>
    <row r="17" spans="2:5" ht="13.5" customHeight="1">
      <c r="B17" s="180"/>
      <c r="C17" s="123"/>
      <c r="D17" s="123"/>
      <c r="E17" s="123"/>
    </row>
    <row r="18" spans="2:5" ht="13.5" customHeight="1">
      <c r="B18" s="180"/>
      <c r="C18" s="123"/>
      <c r="D18" s="123"/>
      <c r="E18" s="123"/>
    </row>
    <row r="19" spans="2:5" ht="13.5" customHeight="1">
      <c r="B19" s="180"/>
      <c r="C19" s="123"/>
      <c r="D19" s="123"/>
      <c r="E19" s="123"/>
    </row>
    <row r="20" spans="2:5" ht="13.5" customHeight="1">
      <c r="B20" s="180"/>
      <c r="C20" s="123"/>
      <c r="D20" s="123"/>
      <c r="E20" s="123"/>
    </row>
    <row r="21" spans="2:5" ht="13.5" customHeight="1">
      <c r="B21" s="180"/>
      <c r="C21" s="123"/>
      <c r="D21" s="123"/>
      <c r="E21" s="123"/>
    </row>
    <row r="22" spans="2:5" ht="13.5" customHeight="1">
      <c r="B22" s="180"/>
      <c r="C22" s="123"/>
      <c r="D22" s="123"/>
      <c r="E22" s="123"/>
    </row>
    <row r="25" ht="15">
      <c r="B25" s="65" t="s">
        <v>258</v>
      </c>
    </row>
    <row r="26" spans="2:5" ht="12.75">
      <c r="B26" s="45"/>
      <c r="C26" s="48"/>
      <c r="D26" s="48"/>
      <c r="E26" s="48"/>
    </row>
    <row r="27" spans="2:8" ht="36.75" customHeight="1">
      <c r="B27" s="109" t="s">
        <v>97</v>
      </c>
      <c r="C27" s="53" t="s">
        <v>253</v>
      </c>
      <c r="D27" s="53" t="s">
        <v>199</v>
      </c>
      <c r="E27" s="53" t="s">
        <v>200</v>
      </c>
      <c r="F27" s="53" t="s">
        <v>254</v>
      </c>
      <c r="G27" s="53" t="s">
        <v>210</v>
      </c>
      <c r="H27" s="53" t="s">
        <v>211</v>
      </c>
    </row>
    <row r="28" spans="2:8" ht="12">
      <c r="B28" s="180"/>
      <c r="C28" s="123"/>
      <c r="D28" s="123"/>
      <c r="E28" s="123"/>
      <c r="F28" s="123"/>
      <c r="G28" s="123"/>
      <c r="H28" s="123"/>
    </row>
    <row r="29" spans="2:8" ht="12">
      <c r="B29" s="180"/>
      <c r="C29" s="123"/>
      <c r="D29" s="123"/>
      <c r="E29" s="123"/>
      <c r="F29" s="123"/>
      <c r="G29" s="123"/>
      <c r="H29" s="123"/>
    </row>
    <row r="30" spans="2:8" ht="12">
      <c r="B30" s="180"/>
      <c r="C30" s="123"/>
      <c r="D30" s="123"/>
      <c r="E30" s="123"/>
      <c r="F30" s="123"/>
      <c r="G30" s="123"/>
      <c r="H30" s="123"/>
    </row>
    <row r="31" spans="2:8" ht="12">
      <c r="B31" s="180"/>
      <c r="C31" s="123"/>
      <c r="D31" s="123"/>
      <c r="E31" s="123"/>
      <c r="F31" s="123"/>
      <c r="G31" s="123"/>
      <c r="H31" s="123"/>
    </row>
    <row r="32" spans="2:8" ht="12" hidden="1">
      <c r="B32" s="180"/>
      <c r="C32" s="123"/>
      <c r="D32" s="123"/>
      <c r="E32" s="123"/>
      <c r="F32" s="123"/>
      <c r="G32" s="123"/>
      <c r="H32" s="123"/>
    </row>
    <row r="33" spans="2:8" ht="12" hidden="1">
      <c r="B33" s="180"/>
      <c r="C33" s="123"/>
      <c r="D33" s="123"/>
      <c r="E33" s="123"/>
      <c r="F33" s="123"/>
      <c r="G33" s="123"/>
      <c r="H33" s="123"/>
    </row>
    <row r="34" spans="2:8" ht="12" hidden="1">
      <c r="B34" s="180"/>
      <c r="C34" s="123"/>
      <c r="D34" s="123"/>
      <c r="E34" s="123"/>
      <c r="F34" s="123"/>
      <c r="G34" s="123"/>
      <c r="H34" s="123"/>
    </row>
    <row r="35" spans="2:8" ht="12" hidden="1">
      <c r="B35" s="180"/>
      <c r="C35" s="123"/>
      <c r="D35" s="123"/>
      <c r="E35" s="123"/>
      <c r="F35" s="123"/>
      <c r="G35" s="123"/>
      <c r="H35" s="123"/>
    </row>
    <row r="36" spans="2:8" ht="12" hidden="1">
      <c r="B36" s="180"/>
      <c r="C36" s="123"/>
      <c r="D36" s="123"/>
      <c r="E36" s="123"/>
      <c r="F36" s="123"/>
      <c r="G36" s="123"/>
      <c r="H36" s="123"/>
    </row>
    <row r="37" spans="2:8" ht="12" hidden="1">
      <c r="B37" s="180"/>
      <c r="C37" s="123"/>
      <c r="D37" s="123"/>
      <c r="E37" s="123"/>
      <c r="F37" s="123"/>
      <c r="G37" s="123"/>
      <c r="H37" s="123"/>
    </row>
    <row r="38" spans="2:8" ht="12" hidden="1">
      <c r="B38" s="180"/>
      <c r="C38" s="123"/>
      <c r="D38" s="123"/>
      <c r="E38" s="123"/>
      <c r="F38" s="123"/>
      <c r="G38" s="123"/>
      <c r="H38" s="123"/>
    </row>
    <row r="39" spans="2:8" ht="12" hidden="1">
      <c r="B39" s="180"/>
      <c r="C39" s="123"/>
      <c r="D39" s="123"/>
      <c r="E39" s="123"/>
      <c r="F39" s="123"/>
      <c r="G39" s="123"/>
      <c r="H39" s="123"/>
    </row>
    <row r="40" spans="2:8" ht="12" hidden="1">
      <c r="B40" s="180"/>
      <c r="C40" s="123"/>
      <c r="D40" s="123"/>
      <c r="E40" s="123"/>
      <c r="F40" s="123"/>
      <c r="G40" s="123"/>
      <c r="H40" s="123"/>
    </row>
    <row r="41" spans="2:8" ht="12">
      <c r="B41" s="180"/>
      <c r="C41" s="123"/>
      <c r="D41" s="123"/>
      <c r="E41" s="123"/>
      <c r="F41" s="123"/>
      <c r="G41" s="123"/>
      <c r="H41" s="123"/>
    </row>
    <row r="42" spans="2:8" ht="12">
      <c r="B42" s="180"/>
      <c r="C42" s="123"/>
      <c r="D42" s="123"/>
      <c r="E42" s="123"/>
      <c r="F42" s="123"/>
      <c r="G42" s="123"/>
      <c r="H42" s="123"/>
    </row>
    <row r="43" spans="2:8" ht="12">
      <c r="B43" s="180"/>
      <c r="C43" s="123"/>
      <c r="D43" s="123"/>
      <c r="E43" s="123"/>
      <c r="F43" s="123"/>
      <c r="G43" s="123"/>
      <c r="H43" s="123"/>
    </row>
    <row r="44" spans="2:8" ht="12">
      <c r="B44" s="180"/>
      <c r="C44" s="123"/>
      <c r="D44" s="123"/>
      <c r="E44" s="123"/>
      <c r="F44" s="123"/>
      <c r="G44" s="123"/>
      <c r="H44" s="123"/>
    </row>
    <row r="45" spans="2:8" ht="12">
      <c r="B45" s="180"/>
      <c r="C45" s="123"/>
      <c r="D45" s="123"/>
      <c r="E45" s="123"/>
      <c r="F45" s="123"/>
      <c r="G45" s="123"/>
      <c r="H45" s="123"/>
    </row>
    <row r="46" spans="2:8" ht="12">
      <c r="B46" s="180"/>
      <c r="C46" s="123"/>
      <c r="D46" s="123"/>
      <c r="E46" s="123"/>
      <c r="F46" s="123"/>
      <c r="G46" s="123"/>
      <c r="H46" s="123"/>
    </row>
    <row r="47" spans="2:8" ht="12">
      <c r="B47" s="180"/>
      <c r="C47" s="123"/>
      <c r="D47" s="123"/>
      <c r="E47" s="123"/>
      <c r="F47" s="123"/>
      <c r="G47" s="123"/>
      <c r="H47" s="123"/>
    </row>
    <row r="48" spans="2:8" ht="12">
      <c r="B48" s="180"/>
      <c r="C48" s="123"/>
      <c r="D48" s="123"/>
      <c r="E48" s="123"/>
      <c r="F48" s="123"/>
      <c r="G48" s="123"/>
      <c r="H48" s="123"/>
    </row>
    <row r="49" spans="2:8" ht="12">
      <c r="B49" s="180"/>
      <c r="C49" s="123"/>
      <c r="D49" s="123"/>
      <c r="E49" s="123"/>
      <c r="F49" s="123"/>
      <c r="G49" s="123"/>
      <c r="H49" s="123"/>
    </row>
    <row r="50" spans="2:8" ht="12">
      <c r="B50" s="180"/>
      <c r="C50" s="123"/>
      <c r="D50" s="123"/>
      <c r="E50" s="123"/>
      <c r="F50" s="123"/>
      <c r="G50" s="123"/>
      <c r="H50" s="123"/>
    </row>
    <row r="51" spans="2:8" ht="12">
      <c r="B51" s="180"/>
      <c r="C51" s="123"/>
      <c r="D51" s="123"/>
      <c r="E51" s="123"/>
      <c r="F51" s="123"/>
      <c r="G51" s="123"/>
      <c r="H51" s="123"/>
    </row>
    <row r="52" spans="2:8" ht="12">
      <c r="B52" s="180"/>
      <c r="C52" s="123"/>
      <c r="D52" s="123"/>
      <c r="E52" s="123"/>
      <c r="F52" s="123"/>
      <c r="G52" s="123"/>
      <c r="H52" s="123"/>
    </row>
    <row r="53" spans="2:8" ht="12">
      <c r="B53" s="180"/>
      <c r="C53" s="123"/>
      <c r="D53" s="123"/>
      <c r="E53" s="123"/>
      <c r="F53" s="123"/>
      <c r="G53" s="123"/>
      <c r="H53" s="123"/>
    </row>
    <row r="54" spans="2:8" ht="12">
      <c r="B54" s="180"/>
      <c r="C54" s="123"/>
      <c r="D54" s="123"/>
      <c r="E54" s="123"/>
      <c r="F54" s="123"/>
      <c r="G54" s="123"/>
      <c r="H54" s="123"/>
    </row>
  </sheetData>
  <sheetProtection/>
  <printOptions/>
  <pageMargins left="0.25" right="0.25" top="0.75" bottom="0.75" header="0.3" footer="0.3"/>
  <pageSetup horizontalDpi="600" verticalDpi="600" orientation="landscape" paperSize="9" scale="59" r:id="rId2"/>
  <customProperties>
    <customPr name="_pios_id" r:id="rId3"/>
  </customProperties>
  <drawing r:id="rId1"/>
</worksheet>
</file>

<file path=xl/worksheets/sheet13.xml><?xml version="1.0" encoding="utf-8"?>
<worksheet xmlns="http://schemas.openxmlformats.org/spreadsheetml/2006/main" xmlns:r="http://schemas.openxmlformats.org/officeDocument/2006/relationships">
  <sheetPr>
    <tabColor rgb="FF92D050"/>
  </sheetPr>
  <dimension ref="B1:O78"/>
  <sheetViews>
    <sheetView zoomScale="70" zoomScaleNormal="70" zoomScalePageLayoutView="0" workbookViewId="0" topLeftCell="A1">
      <selection activeCell="A1" sqref="A1"/>
    </sheetView>
  </sheetViews>
  <sheetFormatPr defaultColWidth="9.140625" defaultRowHeight="12.75"/>
  <cols>
    <col min="1" max="1" width="11.421875" style="0" customWidth="1"/>
    <col min="2" max="2" width="32.421875" style="0" customWidth="1"/>
    <col min="3" max="4" width="40.7109375" style="0" customWidth="1"/>
    <col min="5" max="15" width="20.7109375" style="0" customWidth="1"/>
  </cols>
  <sheetData>
    <row r="1" ht="19.5">
      <c r="B1" s="97" t="s">
        <v>3</v>
      </c>
    </row>
    <row r="2" spans="2:3" ht="13.5">
      <c r="B2" s="159" t="str">
        <f>Tradingname</f>
        <v>Eastern Gas Pipeline</v>
      </c>
      <c r="C2" s="160"/>
    </row>
    <row r="3" spans="2:3" ht="13.5">
      <c r="B3" s="161" t="s">
        <v>224</v>
      </c>
      <c r="C3" s="162">
        <f>Yearending</f>
        <v>43830</v>
      </c>
    </row>
    <row r="5" spans="2:11" ht="30" customHeight="1">
      <c r="B5" s="98" t="s">
        <v>260</v>
      </c>
      <c r="I5" s="287" t="s">
        <v>309</v>
      </c>
      <c r="J5" s="287"/>
      <c r="K5" s="287"/>
    </row>
    <row r="7" spans="2:15" ht="45" customHeight="1">
      <c r="B7" s="99" t="s">
        <v>271</v>
      </c>
      <c r="C7" s="100" t="s">
        <v>21</v>
      </c>
      <c r="D7" s="100" t="s">
        <v>0</v>
      </c>
      <c r="E7" s="100" t="s">
        <v>83</v>
      </c>
      <c r="F7" s="100" t="s">
        <v>84</v>
      </c>
      <c r="G7" s="100" t="s">
        <v>194</v>
      </c>
      <c r="H7" s="100" t="s">
        <v>183</v>
      </c>
      <c r="I7" s="100" t="s">
        <v>86</v>
      </c>
      <c r="J7" s="100" t="s">
        <v>193</v>
      </c>
      <c r="K7" s="100" t="s">
        <v>87</v>
      </c>
      <c r="L7" s="100" t="s">
        <v>88</v>
      </c>
      <c r="M7" s="100" t="s">
        <v>307</v>
      </c>
      <c r="N7" s="100" t="s">
        <v>308</v>
      </c>
      <c r="O7" s="53" t="s">
        <v>89</v>
      </c>
    </row>
    <row r="8" spans="2:15" ht="12">
      <c r="B8" s="101"/>
      <c r="C8" s="64"/>
      <c r="D8" s="64"/>
      <c r="E8" s="64"/>
      <c r="F8" s="64" t="s">
        <v>90</v>
      </c>
      <c r="G8" s="64" t="s">
        <v>226</v>
      </c>
      <c r="H8" s="64" t="s">
        <v>226</v>
      </c>
      <c r="I8" s="64" t="s">
        <v>226</v>
      </c>
      <c r="J8" s="64" t="s">
        <v>226</v>
      </c>
      <c r="K8" s="64" t="s">
        <v>226</v>
      </c>
      <c r="L8" s="64" t="s">
        <v>226</v>
      </c>
      <c r="M8" s="64" t="s">
        <v>226</v>
      </c>
      <c r="N8" s="64" t="s">
        <v>226</v>
      </c>
      <c r="O8" s="64" t="s">
        <v>226</v>
      </c>
    </row>
    <row r="9" spans="2:15" ht="12">
      <c r="B9" s="103" t="s">
        <v>333</v>
      </c>
      <c r="C9" s="103" t="s">
        <v>334</v>
      </c>
      <c r="D9" s="103" t="s">
        <v>169</v>
      </c>
      <c r="E9" s="103" t="s">
        <v>335</v>
      </c>
      <c r="F9" s="103">
        <v>40.997649101509566</v>
      </c>
      <c r="G9" s="204">
        <v>0</v>
      </c>
      <c r="H9" s="204">
        <v>11422743.730000002</v>
      </c>
      <c r="I9" s="204">
        <v>2839135.3499999996</v>
      </c>
      <c r="J9" s="204">
        <v>0</v>
      </c>
      <c r="K9" s="204">
        <v>0</v>
      </c>
      <c r="L9" s="205">
        <f>SUM(H9:K9)</f>
        <v>14261879.080000002</v>
      </c>
      <c r="M9" s="204">
        <v>-4850290.57</v>
      </c>
      <c r="N9" s="204">
        <v>-388661.6899999995</v>
      </c>
      <c r="O9" s="230">
        <f>SUM(L9:N9)</f>
        <v>9022926.820000002</v>
      </c>
    </row>
    <row r="10" spans="2:15" ht="12">
      <c r="B10" s="103" t="s">
        <v>333</v>
      </c>
      <c r="C10" s="103" t="s">
        <v>98</v>
      </c>
      <c r="D10" s="103" t="s">
        <v>98</v>
      </c>
      <c r="E10" s="103" t="s">
        <v>335</v>
      </c>
      <c r="F10" s="103">
        <v>27.64786067722212</v>
      </c>
      <c r="G10" s="204">
        <v>0</v>
      </c>
      <c r="H10" s="204">
        <v>135060296.21835813</v>
      </c>
      <c r="I10" s="204">
        <v>110817312.47999996</v>
      </c>
      <c r="J10" s="204">
        <v>0</v>
      </c>
      <c r="K10" s="204">
        <v>0</v>
      </c>
      <c r="L10" s="205">
        <f aca="true" t="shared" si="0" ref="L10:L19">SUM(H10:K10)</f>
        <v>245877608.6983581</v>
      </c>
      <c r="M10" s="204">
        <v>-96185740.34360197</v>
      </c>
      <c r="N10" s="204">
        <v>-13583266.770611897</v>
      </c>
      <c r="O10" s="230">
        <f aca="true" t="shared" si="1" ref="O10:O36">SUM(L10:N10)</f>
        <v>136108601.58414423</v>
      </c>
    </row>
    <row r="11" spans="2:15" ht="12">
      <c r="B11" s="103" t="s">
        <v>333</v>
      </c>
      <c r="C11" s="103" t="s">
        <v>168</v>
      </c>
      <c r="D11" s="103" t="s">
        <v>168</v>
      </c>
      <c r="E11" s="103" t="s">
        <v>335</v>
      </c>
      <c r="F11" s="103">
        <v>40.71132557795771</v>
      </c>
      <c r="G11" s="204">
        <v>0</v>
      </c>
      <c r="H11" s="204">
        <v>510531607.7427609</v>
      </c>
      <c r="I11" s="204">
        <v>24714846.059999995</v>
      </c>
      <c r="J11" s="204">
        <v>0</v>
      </c>
      <c r="K11" s="204">
        <v>-179889.02</v>
      </c>
      <c r="L11" s="205">
        <f t="shared" si="0"/>
        <v>535066564.7827609</v>
      </c>
      <c r="M11" s="204">
        <v>-208587975.64281297</v>
      </c>
      <c r="N11" s="204">
        <v>-13262537.158608615</v>
      </c>
      <c r="O11" s="230">
        <f t="shared" si="1"/>
        <v>313216051.98133934</v>
      </c>
    </row>
    <row r="12" spans="2:15" ht="12">
      <c r="B12" s="103" t="s">
        <v>333</v>
      </c>
      <c r="C12" s="103" t="s">
        <v>336</v>
      </c>
      <c r="D12" s="103" t="s">
        <v>168</v>
      </c>
      <c r="E12" s="103" t="s">
        <v>335</v>
      </c>
      <c r="F12" s="103">
        <v>0</v>
      </c>
      <c r="G12" s="204">
        <v>0</v>
      </c>
      <c r="H12" s="204">
        <v>0</v>
      </c>
      <c r="I12" s="204">
        <v>5352459.72</v>
      </c>
      <c r="J12" s="204">
        <v>0</v>
      </c>
      <c r="K12" s="204">
        <v>0</v>
      </c>
      <c r="L12" s="205">
        <f t="shared" si="0"/>
        <v>5352459.72</v>
      </c>
      <c r="M12" s="204">
        <v>0</v>
      </c>
      <c r="N12" s="204">
        <v>0</v>
      </c>
      <c r="O12" s="230">
        <f t="shared" si="1"/>
        <v>5352459.72</v>
      </c>
    </row>
    <row r="13" spans="2:15" ht="12">
      <c r="B13" s="103" t="s">
        <v>333</v>
      </c>
      <c r="C13" s="103" t="s">
        <v>282</v>
      </c>
      <c r="D13" s="103" t="s">
        <v>282</v>
      </c>
      <c r="E13" s="103" t="s">
        <v>335</v>
      </c>
      <c r="F13" s="103">
        <v>35.050712485232786</v>
      </c>
      <c r="G13" s="204">
        <v>0</v>
      </c>
      <c r="H13" s="204">
        <v>45562240.5479575</v>
      </c>
      <c r="I13" s="204">
        <v>6910712.860000004</v>
      </c>
      <c r="J13" s="204">
        <v>0</v>
      </c>
      <c r="K13" s="204">
        <v>-4037595.3599999994</v>
      </c>
      <c r="L13" s="205">
        <f t="shared" si="0"/>
        <v>48435358.04795751</v>
      </c>
      <c r="M13" s="204">
        <v>-22251955.02856086</v>
      </c>
      <c r="N13" s="204">
        <v>-1351964.4287946671</v>
      </c>
      <c r="O13" s="230">
        <f t="shared" si="1"/>
        <v>24831438.590601984</v>
      </c>
    </row>
    <row r="14" spans="2:15" ht="12">
      <c r="B14" s="103" t="s">
        <v>333</v>
      </c>
      <c r="C14" s="103" t="s">
        <v>172</v>
      </c>
      <c r="D14" s="103" t="s">
        <v>172</v>
      </c>
      <c r="E14" s="103" t="s">
        <v>335</v>
      </c>
      <c r="F14" s="103">
        <v>21.299568566112125</v>
      </c>
      <c r="G14" s="204">
        <v>0</v>
      </c>
      <c r="H14" s="204">
        <v>13249378.73641583</v>
      </c>
      <c r="I14" s="204">
        <v>5071464.250000002</v>
      </c>
      <c r="J14" s="204">
        <v>0</v>
      </c>
      <c r="K14" s="204">
        <v>0</v>
      </c>
      <c r="L14" s="205">
        <f t="shared" si="0"/>
        <v>18320842.986415833</v>
      </c>
      <c r="M14" s="204">
        <v>-8419386.852138603</v>
      </c>
      <c r="N14" s="204">
        <v>-1143293.7740122285</v>
      </c>
      <c r="O14" s="230">
        <f t="shared" si="1"/>
        <v>8758162.360265002</v>
      </c>
    </row>
    <row r="15" spans="2:15" ht="12">
      <c r="B15" s="103" t="s">
        <v>333</v>
      </c>
      <c r="C15" s="103" t="s">
        <v>175</v>
      </c>
      <c r="D15" s="103" t="s">
        <v>175</v>
      </c>
      <c r="E15" s="103" t="s">
        <v>335</v>
      </c>
      <c r="F15" s="103">
        <v>7.611343049930827</v>
      </c>
      <c r="G15" s="204">
        <v>0</v>
      </c>
      <c r="H15" s="204">
        <v>444253.7883240735</v>
      </c>
      <c r="I15" s="204">
        <v>5831879.630000001</v>
      </c>
      <c r="J15" s="204">
        <v>0</v>
      </c>
      <c r="K15" s="204">
        <v>0</v>
      </c>
      <c r="L15" s="205">
        <f t="shared" si="0"/>
        <v>6276133.418324075</v>
      </c>
      <c r="M15" s="204">
        <v>-4498262.230691191</v>
      </c>
      <c r="N15" s="204">
        <v>-268336.87780379504</v>
      </c>
      <c r="O15" s="230">
        <f t="shared" si="1"/>
        <v>1509534.3098290889</v>
      </c>
    </row>
    <row r="16" spans="2:15" ht="12">
      <c r="B16" s="103" t="s">
        <v>333</v>
      </c>
      <c r="C16" s="103" t="s">
        <v>2</v>
      </c>
      <c r="D16" s="103" t="s">
        <v>2</v>
      </c>
      <c r="E16" s="103" t="s">
        <v>335</v>
      </c>
      <c r="F16" s="103">
        <v>30.84343535981017</v>
      </c>
      <c r="G16" s="204">
        <v>0</v>
      </c>
      <c r="H16" s="204">
        <v>87696.94427237283</v>
      </c>
      <c r="I16" s="204">
        <v>2170248.6399999997</v>
      </c>
      <c r="J16" s="204">
        <v>0</v>
      </c>
      <c r="K16" s="204">
        <v>0</v>
      </c>
      <c r="L16" s="205">
        <f t="shared" si="0"/>
        <v>2257945.5842723725</v>
      </c>
      <c r="M16" s="204">
        <v>-676567.8468434813</v>
      </c>
      <c r="N16" s="204">
        <v>-73035.32942736591</v>
      </c>
      <c r="O16" s="230">
        <f t="shared" si="1"/>
        <v>1508342.4080015253</v>
      </c>
    </row>
    <row r="17" spans="2:15" ht="12">
      <c r="B17" s="103" t="s">
        <v>333</v>
      </c>
      <c r="C17" s="103" t="s">
        <v>337</v>
      </c>
      <c r="D17" s="103" t="s">
        <v>168</v>
      </c>
      <c r="E17" s="103" t="s">
        <v>335</v>
      </c>
      <c r="F17" s="103">
        <v>0</v>
      </c>
      <c r="G17" s="204">
        <v>0</v>
      </c>
      <c r="H17" s="204">
        <v>0</v>
      </c>
      <c r="I17" s="204">
        <v>0</v>
      </c>
      <c r="J17" s="204">
        <v>0</v>
      </c>
      <c r="K17" s="204">
        <v>0</v>
      </c>
      <c r="L17" s="205">
        <f t="shared" si="0"/>
        <v>0</v>
      </c>
      <c r="M17" s="204">
        <v>0</v>
      </c>
      <c r="N17" s="204">
        <v>0</v>
      </c>
      <c r="O17" s="230">
        <f t="shared" si="1"/>
        <v>0</v>
      </c>
    </row>
    <row r="18" spans="2:15" ht="12">
      <c r="B18" s="103" t="s">
        <v>333</v>
      </c>
      <c r="C18" s="103" t="s">
        <v>178</v>
      </c>
      <c r="D18" s="103" t="s">
        <v>178</v>
      </c>
      <c r="E18" s="103" t="s">
        <v>335</v>
      </c>
      <c r="F18" s="103">
        <v>0</v>
      </c>
      <c r="G18" s="204">
        <v>0</v>
      </c>
      <c r="H18" s="204">
        <v>13911566</v>
      </c>
      <c r="I18" s="204">
        <v>357731.48</v>
      </c>
      <c r="J18" s="204">
        <v>0</v>
      </c>
      <c r="K18" s="204">
        <v>0</v>
      </c>
      <c r="L18" s="205">
        <f t="shared" si="0"/>
        <v>14269297.48</v>
      </c>
      <c r="M18" s="204">
        <v>0</v>
      </c>
      <c r="N18" s="204">
        <v>0</v>
      </c>
      <c r="O18" s="230">
        <f t="shared" si="1"/>
        <v>14269297.48</v>
      </c>
    </row>
    <row r="19" spans="2:15" ht="12">
      <c r="B19" s="103" t="s">
        <v>333</v>
      </c>
      <c r="C19" s="103" t="s">
        <v>338</v>
      </c>
      <c r="D19" s="103" t="s">
        <v>282</v>
      </c>
      <c r="E19" s="103" t="s">
        <v>335</v>
      </c>
      <c r="F19" s="103">
        <v>0</v>
      </c>
      <c r="G19" s="204">
        <v>0</v>
      </c>
      <c r="H19" s="204">
        <v>0</v>
      </c>
      <c r="I19" s="204">
        <v>30680.620000000003</v>
      </c>
      <c r="J19" s="204">
        <v>0</v>
      </c>
      <c r="K19" s="204">
        <v>0</v>
      </c>
      <c r="L19" s="205">
        <f t="shared" si="0"/>
        <v>30680.620000000003</v>
      </c>
      <c r="M19" s="204">
        <v>0</v>
      </c>
      <c r="N19" s="204">
        <v>0</v>
      </c>
      <c r="O19" s="230">
        <f t="shared" si="1"/>
        <v>30680.620000000003</v>
      </c>
    </row>
    <row r="20" spans="2:15" ht="12">
      <c r="B20" s="103"/>
      <c r="C20" s="103"/>
      <c r="D20" s="103"/>
      <c r="E20" s="103"/>
      <c r="F20" s="103"/>
      <c r="G20" s="103"/>
      <c r="H20" s="103"/>
      <c r="I20" s="103"/>
      <c r="J20" s="103"/>
      <c r="K20" s="103"/>
      <c r="L20" s="143">
        <f aca="true" t="shared" si="2" ref="L20:L41">SUM(H20:K20)</f>
        <v>0</v>
      </c>
      <c r="M20" s="103"/>
      <c r="N20" s="103"/>
      <c r="O20" s="122">
        <f t="shared" si="1"/>
        <v>0</v>
      </c>
    </row>
    <row r="21" spans="2:15" ht="12">
      <c r="B21" s="103"/>
      <c r="C21" s="103"/>
      <c r="D21" s="103"/>
      <c r="E21" s="103"/>
      <c r="F21" s="103"/>
      <c r="G21" s="103"/>
      <c r="H21" s="103"/>
      <c r="I21" s="103"/>
      <c r="J21" s="103"/>
      <c r="K21" s="103"/>
      <c r="L21" s="143">
        <f t="shared" si="2"/>
        <v>0</v>
      </c>
      <c r="M21" s="103"/>
      <c r="N21" s="103"/>
      <c r="O21" s="122">
        <f t="shared" si="1"/>
        <v>0</v>
      </c>
    </row>
    <row r="22" spans="2:15" ht="12">
      <c r="B22" s="103"/>
      <c r="C22" s="103"/>
      <c r="D22" s="103"/>
      <c r="E22" s="103"/>
      <c r="F22" s="103"/>
      <c r="G22" s="103"/>
      <c r="H22" s="103"/>
      <c r="I22" s="103"/>
      <c r="J22" s="103"/>
      <c r="K22" s="103"/>
      <c r="L22" s="143">
        <f t="shared" si="2"/>
        <v>0</v>
      </c>
      <c r="M22" s="103"/>
      <c r="N22" s="103"/>
      <c r="O22" s="122">
        <f t="shared" si="1"/>
        <v>0</v>
      </c>
    </row>
    <row r="23" spans="2:15" ht="12">
      <c r="B23" s="103"/>
      <c r="C23" s="103"/>
      <c r="D23" s="103"/>
      <c r="E23" s="103"/>
      <c r="F23" s="103"/>
      <c r="G23" s="103"/>
      <c r="H23" s="103"/>
      <c r="I23" s="103"/>
      <c r="J23" s="103"/>
      <c r="K23" s="103"/>
      <c r="L23" s="143">
        <f t="shared" si="2"/>
        <v>0</v>
      </c>
      <c r="M23" s="103"/>
      <c r="N23" s="103"/>
      <c r="O23" s="122">
        <f t="shared" si="1"/>
        <v>0</v>
      </c>
    </row>
    <row r="24" spans="2:15" ht="12">
      <c r="B24" s="103"/>
      <c r="C24" s="103"/>
      <c r="D24" s="103"/>
      <c r="E24" s="103"/>
      <c r="F24" s="103"/>
      <c r="G24" s="103"/>
      <c r="H24" s="103"/>
      <c r="I24" s="103"/>
      <c r="J24" s="103"/>
      <c r="K24" s="103"/>
      <c r="L24" s="143">
        <f t="shared" si="2"/>
        <v>0</v>
      </c>
      <c r="M24" s="103"/>
      <c r="N24" s="103"/>
      <c r="O24" s="122">
        <f t="shared" si="1"/>
        <v>0</v>
      </c>
    </row>
    <row r="25" spans="2:15" ht="12">
      <c r="B25" s="103"/>
      <c r="C25" s="103"/>
      <c r="D25" s="103"/>
      <c r="E25" s="103"/>
      <c r="F25" s="103"/>
      <c r="G25" s="103"/>
      <c r="H25" s="103"/>
      <c r="I25" s="103"/>
      <c r="J25" s="103"/>
      <c r="K25" s="103"/>
      <c r="L25" s="143">
        <f t="shared" si="2"/>
        <v>0</v>
      </c>
      <c r="M25" s="103"/>
      <c r="N25" s="103"/>
      <c r="O25" s="122">
        <f t="shared" si="1"/>
        <v>0</v>
      </c>
    </row>
    <row r="26" spans="2:15" ht="12">
      <c r="B26" s="103"/>
      <c r="C26" s="103"/>
      <c r="D26" s="103"/>
      <c r="E26" s="103"/>
      <c r="F26" s="103"/>
      <c r="G26" s="103"/>
      <c r="H26" s="103"/>
      <c r="I26" s="103"/>
      <c r="J26" s="103"/>
      <c r="K26" s="103"/>
      <c r="L26" s="143">
        <f t="shared" si="2"/>
        <v>0</v>
      </c>
      <c r="M26" s="103"/>
      <c r="N26" s="103"/>
      <c r="O26" s="122">
        <f t="shared" si="1"/>
        <v>0</v>
      </c>
    </row>
    <row r="27" spans="2:15" ht="12">
      <c r="B27" s="103"/>
      <c r="C27" s="103"/>
      <c r="D27" s="103"/>
      <c r="E27" s="103"/>
      <c r="F27" s="103"/>
      <c r="G27" s="103"/>
      <c r="H27" s="103"/>
      <c r="I27" s="103"/>
      <c r="J27" s="103"/>
      <c r="K27" s="103"/>
      <c r="L27" s="143">
        <f t="shared" si="2"/>
        <v>0</v>
      </c>
      <c r="M27" s="103"/>
      <c r="N27" s="103"/>
      <c r="O27" s="122">
        <f t="shared" si="1"/>
        <v>0</v>
      </c>
    </row>
    <row r="28" spans="2:15" ht="12">
      <c r="B28" s="103"/>
      <c r="C28" s="103"/>
      <c r="D28" s="103"/>
      <c r="E28" s="103"/>
      <c r="F28" s="103"/>
      <c r="G28" s="103"/>
      <c r="H28" s="103"/>
      <c r="I28" s="103"/>
      <c r="J28" s="103"/>
      <c r="K28" s="103"/>
      <c r="L28" s="143">
        <f t="shared" si="2"/>
        <v>0</v>
      </c>
      <c r="M28" s="103"/>
      <c r="N28" s="103"/>
      <c r="O28" s="122">
        <f t="shared" si="1"/>
        <v>0</v>
      </c>
    </row>
    <row r="29" spans="2:15" ht="12">
      <c r="B29" s="103"/>
      <c r="C29" s="103"/>
      <c r="D29" s="103"/>
      <c r="E29" s="103"/>
      <c r="F29" s="103"/>
      <c r="G29" s="103"/>
      <c r="H29" s="103"/>
      <c r="I29" s="103"/>
      <c r="J29" s="103"/>
      <c r="K29" s="103"/>
      <c r="L29" s="143">
        <f t="shared" si="2"/>
        <v>0</v>
      </c>
      <c r="M29" s="103"/>
      <c r="N29" s="103"/>
      <c r="O29" s="122">
        <f t="shared" si="1"/>
        <v>0</v>
      </c>
    </row>
    <row r="30" spans="2:15" ht="12">
      <c r="B30" s="103"/>
      <c r="C30" s="103"/>
      <c r="D30" s="103"/>
      <c r="E30" s="103"/>
      <c r="F30" s="103"/>
      <c r="G30" s="103"/>
      <c r="H30" s="103"/>
      <c r="I30" s="103"/>
      <c r="J30" s="103"/>
      <c r="K30" s="103"/>
      <c r="L30" s="143">
        <f t="shared" si="2"/>
        <v>0</v>
      </c>
      <c r="M30" s="103"/>
      <c r="N30" s="103"/>
      <c r="O30" s="122">
        <f t="shared" si="1"/>
        <v>0</v>
      </c>
    </row>
    <row r="31" spans="2:15" ht="12">
      <c r="B31" s="103"/>
      <c r="C31" s="103"/>
      <c r="D31" s="103"/>
      <c r="E31" s="103"/>
      <c r="F31" s="103"/>
      <c r="G31" s="103"/>
      <c r="H31" s="103"/>
      <c r="I31" s="103"/>
      <c r="J31" s="103"/>
      <c r="K31" s="103"/>
      <c r="L31" s="143">
        <f t="shared" si="2"/>
        <v>0</v>
      </c>
      <c r="M31" s="103"/>
      <c r="N31" s="103"/>
      <c r="O31" s="122">
        <f t="shared" si="1"/>
        <v>0</v>
      </c>
    </row>
    <row r="32" spans="2:15" ht="12">
      <c r="B32" s="103"/>
      <c r="C32" s="103"/>
      <c r="D32" s="103"/>
      <c r="E32" s="103"/>
      <c r="F32" s="103"/>
      <c r="G32" s="103"/>
      <c r="H32" s="103"/>
      <c r="I32" s="103"/>
      <c r="J32" s="103"/>
      <c r="K32" s="103"/>
      <c r="L32" s="143">
        <f t="shared" si="2"/>
        <v>0</v>
      </c>
      <c r="M32" s="103"/>
      <c r="N32" s="103"/>
      <c r="O32" s="122">
        <f t="shared" si="1"/>
        <v>0</v>
      </c>
    </row>
    <row r="33" spans="2:15" ht="12">
      <c r="B33" s="103"/>
      <c r="C33" s="103"/>
      <c r="D33" s="103"/>
      <c r="E33" s="103"/>
      <c r="F33" s="103"/>
      <c r="G33" s="103"/>
      <c r="H33" s="103"/>
      <c r="I33" s="103"/>
      <c r="J33" s="103"/>
      <c r="K33" s="103"/>
      <c r="L33" s="143">
        <f t="shared" si="2"/>
        <v>0</v>
      </c>
      <c r="M33" s="103"/>
      <c r="N33" s="103"/>
      <c r="O33" s="122">
        <f t="shared" si="1"/>
        <v>0</v>
      </c>
    </row>
    <row r="34" spans="2:15" ht="12">
      <c r="B34" s="103"/>
      <c r="C34" s="103"/>
      <c r="D34" s="103"/>
      <c r="E34" s="103"/>
      <c r="F34" s="103"/>
      <c r="G34" s="103"/>
      <c r="H34" s="103"/>
      <c r="I34" s="103"/>
      <c r="J34" s="103"/>
      <c r="K34" s="103"/>
      <c r="L34" s="143">
        <f t="shared" si="2"/>
        <v>0</v>
      </c>
      <c r="M34" s="103"/>
      <c r="N34" s="103"/>
      <c r="O34" s="122">
        <f t="shared" si="1"/>
        <v>0</v>
      </c>
    </row>
    <row r="35" spans="2:15" ht="12">
      <c r="B35" s="103"/>
      <c r="C35" s="103"/>
      <c r="D35" s="103"/>
      <c r="E35" s="103"/>
      <c r="F35" s="103"/>
      <c r="G35" s="103"/>
      <c r="H35" s="103"/>
      <c r="I35" s="103"/>
      <c r="J35" s="103"/>
      <c r="K35" s="103"/>
      <c r="L35" s="143">
        <f t="shared" si="2"/>
        <v>0</v>
      </c>
      <c r="M35" s="103"/>
      <c r="N35" s="103"/>
      <c r="O35" s="122">
        <f t="shared" si="1"/>
        <v>0</v>
      </c>
    </row>
    <row r="36" spans="2:15" ht="12">
      <c r="B36" s="103"/>
      <c r="C36" s="103"/>
      <c r="D36" s="103"/>
      <c r="E36" s="103"/>
      <c r="F36" s="103"/>
      <c r="G36" s="103"/>
      <c r="H36" s="103"/>
      <c r="I36" s="103"/>
      <c r="J36" s="103"/>
      <c r="K36" s="103"/>
      <c r="L36" s="143">
        <f t="shared" si="2"/>
        <v>0</v>
      </c>
      <c r="M36" s="103"/>
      <c r="N36" s="103"/>
      <c r="O36" s="122">
        <f t="shared" si="1"/>
        <v>0</v>
      </c>
    </row>
    <row r="37" spans="2:15" ht="12">
      <c r="B37" s="103"/>
      <c r="C37" s="103"/>
      <c r="D37" s="103"/>
      <c r="E37" s="103"/>
      <c r="F37" s="103"/>
      <c r="G37" s="103"/>
      <c r="H37" s="103"/>
      <c r="I37" s="103"/>
      <c r="J37" s="103"/>
      <c r="K37" s="103"/>
      <c r="L37" s="143">
        <f t="shared" si="2"/>
        <v>0</v>
      </c>
      <c r="M37" s="103"/>
      <c r="N37" s="103"/>
      <c r="O37" s="122">
        <f aca="true" t="shared" si="3" ref="O37:O52">SUM(L37:N37)</f>
        <v>0</v>
      </c>
    </row>
    <row r="38" spans="2:15" ht="12">
      <c r="B38" s="103"/>
      <c r="C38" s="103"/>
      <c r="D38" s="103"/>
      <c r="E38" s="103"/>
      <c r="F38" s="103"/>
      <c r="G38" s="103"/>
      <c r="H38" s="103"/>
      <c r="I38" s="103"/>
      <c r="J38" s="103"/>
      <c r="K38" s="103"/>
      <c r="L38" s="143">
        <f t="shared" si="2"/>
        <v>0</v>
      </c>
      <c r="M38" s="103"/>
      <c r="N38" s="103"/>
      <c r="O38" s="122">
        <f t="shared" si="3"/>
        <v>0</v>
      </c>
    </row>
    <row r="39" spans="2:15" ht="12">
      <c r="B39" s="103"/>
      <c r="C39" s="103"/>
      <c r="D39" s="103"/>
      <c r="E39" s="103"/>
      <c r="F39" s="103"/>
      <c r="G39" s="103"/>
      <c r="H39" s="103"/>
      <c r="I39" s="103"/>
      <c r="J39" s="103"/>
      <c r="K39" s="103"/>
      <c r="L39" s="143">
        <f t="shared" si="2"/>
        <v>0</v>
      </c>
      <c r="M39" s="103"/>
      <c r="N39" s="103"/>
      <c r="O39" s="122">
        <f t="shared" si="3"/>
        <v>0</v>
      </c>
    </row>
    <row r="40" spans="2:15" ht="12">
      <c r="B40" s="103"/>
      <c r="C40" s="103"/>
      <c r="D40" s="103"/>
      <c r="E40" s="103"/>
      <c r="F40" s="103"/>
      <c r="G40" s="103"/>
      <c r="H40" s="103"/>
      <c r="I40" s="103"/>
      <c r="J40" s="103"/>
      <c r="K40" s="103"/>
      <c r="L40" s="143">
        <f t="shared" si="2"/>
        <v>0</v>
      </c>
      <c r="M40" s="103"/>
      <c r="N40" s="103"/>
      <c r="O40" s="122">
        <f t="shared" si="3"/>
        <v>0</v>
      </c>
    </row>
    <row r="41" spans="2:15" ht="12">
      <c r="B41" s="103"/>
      <c r="C41" s="103"/>
      <c r="D41" s="103"/>
      <c r="E41" s="103"/>
      <c r="F41" s="103"/>
      <c r="G41" s="103"/>
      <c r="H41" s="103"/>
      <c r="I41" s="103"/>
      <c r="J41" s="103"/>
      <c r="K41" s="103"/>
      <c r="L41" s="143">
        <f t="shared" si="2"/>
        <v>0</v>
      </c>
      <c r="M41" s="103"/>
      <c r="N41" s="103"/>
      <c r="O41" s="122">
        <f t="shared" si="3"/>
        <v>0</v>
      </c>
    </row>
    <row r="42" spans="2:15" ht="12">
      <c r="B42" s="103"/>
      <c r="C42" s="103"/>
      <c r="D42" s="103"/>
      <c r="E42" s="103"/>
      <c r="F42" s="103"/>
      <c r="G42" s="103"/>
      <c r="H42" s="103"/>
      <c r="I42" s="103"/>
      <c r="J42" s="103"/>
      <c r="K42" s="103"/>
      <c r="L42" s="143">
        <f aca="true" t="shared" si="4" ref="L42:L52">SUM(H42:K42)</f>
        <v>0</v>
      </c>
      <c r="M42" s="103"/>
      <c r="N42" s="103"/>
      <c r="O42" s="122">
        <f t="shared" si="3"/>
        <v>0</v>
      </c>
    </row>
    <row r="43" spans="2:15" ht="12">
      <c r="B43" s="103"/>
      <c r="C43" s="103"/>
      <c r="D43" s="103"/>
      <c r="E43" s="103"/>
      <c r="F43" s="103"/>
      <c r="G43" s="103"/>
      <c r="H43" s="103"/>
      <c r="I43" s="103"/>
      <c r="J43" s="103"/>
      <c r="K43" s="103"/>
      <c r="L43" s="143">
        <f t="shared" si="4"/>
        <v>0</v>
      </c>
      <c r="M43" s="103"/>
      <c r="N43" s="103"/>
      <c r="O43" s="122">
        <f t="shared" si="3"/>
        <v>0</v>
      </c>
    </row>
    <row r="44" spans="2:15" ht="12">
      <c r="B44" s="103"/>
      <c r="C44" s="103"/>
      <c r="D44" s="103"/>
      <c r="E44" s="103"/>
      <c r="F44" s="103"/>
      <c r="G44" s="103"/>
      <c r="H44" s="103"/>
      <c r="I44" s="103"/>
      <c r="J44" s="103"/>
      <c r="K44" s="103"/>
      <c r="L44" s="143">
        <f t="shared" si="4"/>
        <v>0</v>
      </c>
      <c r="M44" s="103"/>
      <c r="N44" s="103"/>
      <c r="O44" s="122">
        <f t="shared" si="3"/>
        <v>0</v>
      </c>
    </row>
    <row r="45" spans="2:15" ht="12">
      <c r="B45" s="103"/>
      <c r="C45" s="103"/>
      <c r="D45" s="103"/>
      <c r="E45" s="103"/>
      <c r="F45" s="103"/>
      <c r="G45" s="103"/>
      <c r="H45" s="103"/>
      <c r="I45" s="103"/>
      <c r="J45" s="103"/>
      <c r="K45" s="103"/>
      <c r="L45" s="143">
        <f t="shared" si="4"/>
        <v>0</v>
      </c>
      <c r="M45" s="103"/>
      <c r="N45" s="103"/>
      <c r="O45" s="122">
        <f t="shared" si="3"/>
        <v>0</v>
      </c>
    </row>
    <row r="46" spans="2:15" ht="12">
      <c r="B46" s="103"/>
      <c r="C46" s="103"/>
      <c r="D46" s="103"/>
      <c r="E46" s="103"/>
      <c r="F46" s="103"/>
      <c r="G46" s="103"/>
      <c r="H46" s="103"/>
      <c r="I46" s="103"/>
      <c r="J46" s="103"/>
      <c r="K46" s="103"/>
      <c r="L46" s="143">
        <f t="shared" si="4"/>
        <v>0</v>
      </c>
      <c r="M46" s="103"/>
      <c r="N46" s="103"/>
      <c r="O46" s="122">
        <f t="shared" si="3"/>
        <v>0</v>
      </c>
    </row>
    <row r="47" spans="2:15" ht="12">
      <c r="B47" s="103"/>
      <c r="C47" s="103"/>
      <c r="D47" s="103"/>
      <c r="E47" s="103"/>
      <c r="F47" s="103"/>
      <c r="G47" s="103"/>
      <c r="H47" s="103"/>
      <c r="I47" s="103"/>
      <c r="J47" s="103"/>
      <c r="K47" s="103"/>
      <c r="L47" s="143">
        <f t="shared" si="4"/>
        <v>0</v>
      </c>
      <c r="M47" s="103"/>
      <c r="N47" s="103"/>
      <c r="O47" s="122">
        <f t="shared" si="3"/>
        <v>0</v>
      </c>
    </row>
    <row r="48" spans="2:15" ht="12">
      <c r="B48" s="103"/>
      <c r="C48" s="103"/>
      <c r="D48" s="103"/>
      <c r="E48" s="103"/>
      <c r="F48" s="103"/>
      <c r="G48" s="103"/>
      <c r="H48" s="103"/>
      <c r="I48" s="103"/>
      <c r="J48" s="103"/>
      <c r="K48" s="103"/>
      <c r="L48" s="143">
        <f t="shared" si="4"/>
        <v>0</v>
      </c>
      <c r="M48" s="103"/>
      <c r="N48" s="103"/>
      <c r="O48" s="122">
        <f t="shared" si="3"/>
        <v>0</v>
      </c>
    </row>
    <row r="49" spans="2:15" ht="12">
      <c r="B49" s="103"/>
      <c r="C49" s="103"/>
      <c r="D49" s="103"/>
      <c r="E49" s="103"/>
      <c r="F49" s="103"/>
      <c r="G49" s="103"/>
      <c r="H49" s="103"/>
      <c r="I49" s="103"/>
      <c r="J49" s="103"/>
      <c r="K49" s="103"/>
      <c r="L49" s="143">
        <f t="shared" si="4"/>
        <v>0</v>
      </c>
      <c r="M49" s="103"/>
      <c r="N49" s="103"/>
      <c r="O49" s="122">
        <f t="shared" si="3"/>
        <v>0</v>
      </c>
    </row>
    <row r="50" spans="2:15" ht="12">
      <c r="B50" s="103"/>
      <c r="C50" s="103"/>
      <c r="D50" s="103"/>
      <c r="E50" s="103"/>
      <c r="F50" s="103"/>
      <c r="G50" s="103"/>
      <c r="H50" s="103"/>
      <c r="I50" s="103"/>
      <c r="J50" s="103"/>
      <c r="K50" s="103"/>
      <c r="L50" s="143">
        <f t="shared" si="4"/>
        <v>0</v>
      </c>
      <c r="M50" s="103"/>
      <c r="N50" s="103"/>
      <c r="O50" s="122">
        <f t="shared" si="3"/>
        <v>0</v>
      </c>
    </row>
    <row r="51" spans="2:15" ht="12">
      <c r="B51" s="103"/>
      <c r="C51" s="103"/>
      <c r="D51" s="103"/>
      <c r="E51" s="103"/>
      <c r="F51" s="103"/>
      <c r="G51" s="103"/>
      <c r="H51" s="103"/>
      <c r="I51" s="103"/>
      <c r="J51" s="103"/>
      <c r="K51" s="103"/>
      <c r="L51" s="143">
        <f t="shared" si="4"/>
        <v>0</v>
      </c>
      <c r="M51" s="103"/>
      <c r="N51" s="103"/>
      <c r="O51" s="122">
        <f t="shared" si="3"/>
        <v>0</v>
      </c>
    </row>
    <row r="52" spans="2:15" ht="12">
      <c r="B52" s="103"/>
      <c r="C52" s="103"/>
      <c r="D52" s="103"/>
      <c r="E52" s="103"/>
      <c r="F52" s="103"/>
      <c r="G52" s="103"/>
      <c r="H52" s="103"/>
      <c r="I52" s="103"/>
      <c r="J52" s="103"/>
      <c r="K52" s="103"/>
      <c r="L52" s="143">
        <f t="shared" si="4"/>
        <v>0</v>
      </c>
      <c r="M52" s="103"/>
      <c r="N52" s="103"/>
      <c r="O52" s="122">
        <f t="shared" si="3"/>
        <v>0</v>
      </c>
    </row>
    <row r="53" spans="2:15" ht="12.75">
      <c r="B53" s="105"/>
      <c r="C53" s="104"/>
      <c r="D53" s="104" t="s">
        <v>91</v>
      </c>
      <c r="E53" s="107"/>
      <c r="F53" s="107"/>
      <c r="G53" s="107"/>
      <c r="H53" s="206">
        <f aca="true" t="shared" si="5" ref="H53:O53">SUM(H9:H52)</f>
        <v>730269783.7080889</v>
      </c>
      <c r="I53" s="206">
        <f t="shared" si="5"/>
        <v>164096471.08999994</v>
      </c>
      <c r="J53" s="206">
        <f t="shared" si="5"/>
        <v>0</v>
      </c>
      <c r="K53" s="206">
        <f t="shared" si="5"/>
        <v>-4217484.379999999</v>
      </c>
      <c r="L53" s="206">
        <f t="shared" si="5"/>
        <v>890148770.418089</v>
      </c>
      <c r="M53" s="206">
        <f t="shared" si="5"/>
        <v>-345470178.5146491</v>
      </c>
      <c r="N53" s="206">
        <f t="shared" si="5"/>
        <v>-30071096.029258568</v>
      </c>
      <c r="O53" s="206">
        <f t="shared" si="5"/>
        <v>514607495.8741813</v>
      </c>
    </row>
    <row r="56" ht="15">
      <c r="B56" s="98" t="s">
        <v>261</v>
      </c>
    </row>
    <row r="58" spans="2:13" ht="46.5" customHeight="1">
      <c r="B58" s="99" t="s">
        <v>271</v>
      </c>
      <c r="C58" s="100" t="s">
        <v>21</v>
      </c>
      <c r="D58" s="100" t="s">
        <v>0</v>
      </c>
      <c r="E58" s="100" t="s">
        <v>83</v>
      </c>
      <c r="F58" s="100" t="s">
        <v>84</v>
      </c>
      <c r="G58" s="100" t="s">
        <v>85</v>
      </c>
      <c r="H58" s="100" t="s">
        <v>86</v>
      </c>
      <c r="I58" s="100" t="s">
        <v>193</v>
      </c>
      <c r="J58" s="100" t="s">
        <v>87</v>
      </c>
      <c r="K58" s="100" t="s">
        <v>88</v>
      </c>
      <c r="L58" s="100" t="s">
        <v>3</v>
      </c>
      <c r="M58" s="53" t="s">
        <v>89</v>
      </c>
    </row>
    <row r="59" spans="2:13" ht="12">
      <c r="B59" s="101"/>
      <c r="C59" s="64"/>
      <c r="D59" s="64"/>
      <c r="E59" s="64"/>
      <c r="F59" s="64" t="s">
        <v>90</v>
      </c>
      <c r="G59" s="64" t="s">
        <v>226</v>
      </c>
      <c r="H59" s="64" t="s">
        <v>226</v>
      </c>
      <c r="I59" s="64" t="s">
        <v>226</v>
      </c>
      <c r="J59" s="64" t="s">
        <v>226</v>
      </c>
      <c r="K59" s="64" t="s">
        <v>226</v>
      </c>
      <c r="L59" s="64" t="s">
        <v>226</v>
      </c>
      <c r="M59" s="64" t="s">
        <v>226</v>
      </c>
    </row>
    <row r="60" spans="2:13" ht="12.75">
      <c r="B60" s="202" t="s">
        <v>339</v>
      </c>
      <c r="C60" s="203" t="s">
        <v>141</v>
      </c>
      <c r="D60" s="103" t="s">
        <v>340</v>
      </c>
      <c r="E60" s="103" t="s">
        <v>335</v>
      </c>
      <c r="F60" s="103">
        <v>6.437905882828115</v>
      </c>
      <c r="G60" s="204">
        <v>167817.85</v>
      </c>
      <c r="H60" s="204">
        <v>13757472.759999996</v>
      </c>
      <c r="I60" s="204">
        <v>0</v>
      </c>
      <c r="J60" s="204">
        <v>-78073.85</v>
      </c>
      <c r="K60" s="205">
        <f>SUM(G60:J60)</f>
        <v>13847216.759999996</v>
      </c>
      <c r="L60" s="204">
        <v>-9456727.670000002</v>
      </c>
      <c r="M60" s="230">
        <f aca="true" t="shared" si="6" ref="M60:M77">SUM(K60:L60)</f>
        <v>4390489.089999994</v>
      </c>
    </row>
    <row r="61" spans="2:13" ht="12">
      <c r="B61" s="103"/>
      <c r="C61" s="103"/>
      <c r="D61" s="103"/>
      <c r="E61" s="103"/>
      <c r="F61" s="103"/>
      <c r="G61" s="103"/>
      <c r="H61" s="103"/>
      <c r="I61" s="103"/>
      <c r="J61" s="103"/>
      <c r="K61" s="143">
        <f>SUM(G61:J61)</f>
        <v>0</v>
      </c>
      <c r="L61" s="103"/>
      <c r="M61" s="122">
        <f t="shared" si="6"/>
        <v>0</v>
      </c>
    </row>
    <row r="62" spans="2:13" ht="12">
      <c r="B62" s="103"/>
      <c r="C62" s="103"/>
      <c r="D62" s="103"/>
      <c r="E62" s="103"/>
      <c r="F62" s="103"/>
      <c r="G62" s="103"/>
      <c r="H62" s="103"/>
      <c r="I62" s="103"/>
      <c r="J62" s="103"/>
      <c r="K62" s="143">
        <f aca="true" t="shared" si="7" ref="K62:K76">SUM(G62:J62)</f>
        <v>0</v>
      </c>
      <c r="L62" s="103"/>
      <c r="M62" s="122">
        <f t="shared" si="6"/>
        <v>0</v>
      </c>
    </row>
    <row r="63" spans="2:13" ht="12">
      <c r="B63" s="103"/>
      <c r="C63" s="103"/>
      <c r="D63" s="103"/>
      <c r="E63" s="103"/>
      <c r="F63" s="103"/>
      <c r="G63" s="103"/>
      <c r="H63" s="103"/>
      <c r="I63" s="103"/>
      <c r="J63" s="103"/>
      <c r="K63" s="143">
        <f t="shared" si="7"/>
        <v>0</v>
      </c>
      <c r="L63" s="103"/>
      <c r="M63" s="122">
        <f t="shared" si="6"/>
        <v>0</v>
      </c>
    </row>
    <row r="64" spans="2:13" ht="12">
      <c r="B64" s="103"/>
      <c r="C64" s="103"/>
      <c r="D64" s="103"/>
      <c r="E64" s="103"/>
      <c r="F64" s="103"/>
      <c r="G64" s="103"/>
      <c r="H64" s="103"/>
      <c r="I64" s="103"/>
      <c r="J64" s="103"/>
      <c r="K64" s="143">
        <f t="shared" si="7"/>
        <v>0</v>
      </c>
      <c r="L64" s="103"/>
      <c r="M64" s="122">
        <f t="shared" si="6"/>
        <v>0</v>
      </c>
    </row>
    <row r="65" spans="2:13" ht="12">
      <c r="B65" s="103"/>
      <c r="C65" s="103"/>
      <c r="D65" s="103"/>
      <c r="E65" s="103"/>
      <c r="F65" s="103"/>
      <c r="G65" s="103"/>
      <c r="H65" s="103"/>
      <c r="I65" s="103"/>
      <c r="J65" s="103"/>
      <c r="K65" s="143">
        <f t="shared" si="7"/>
        <v>0</v>
      </c>
      <c r="L65" s="103"/>
      <c r="M65" s="122">
        <f t="shared" si="6"/>
        <v>0</v>
      </c>
    </row>
    <row r="66" spans="2:13" ht="12">
      <c r="B66" s="103"/>
      <c r="C66" s="103"/>
      <c r="D66" s="103"/>
      <c r="E66" s="103"/>
      <c r="F66" s="103"/>
      <c r="G66" s="103"/>
      <c r="H66" s="103"/>
      <c r="I66" s="103"/>
      <c r="J66" s="103"/>
      <c r="K66" s="143">
        <f t="shared" si="7"/>
        <v>0</v>
      </c>
      <c r="L66" s="103"/>
      <c r="M66" s="122">
        <f t="shared" si="6"/>
        <v>0</v>
      </c>
    </row>
    <row r="67" spans="2:13" ht="12">
      <c r="B67" s="103"/>
      <c r="C67" s="103"/>
      <c r="D67" s="103"/>
      <c r="E67" s="103"/>
      <c r="F67" s="103"/>
      <c r="G67" s="103"/>
      <c r="H67" s="103"/>
      <c r="I67" s="103"/>
      <c r="J67" s="103"/>
      <c r="K67" s="143">
        <f t="shared" si="7"/>
        <v>0</v>
      </c>
      <c r="L67" s="103"/>
      <c r="M67" s="122">
        <f t="shared" si="6"/>
        <v>0</v>
      </c>
    </row>
    <row r="68" spans="2:13" ht="12">
      <c r="B68" s="103"/>
      <c r="C68" s="103"/>
      <c r="D68" s="103"/>
      <c r="E68" s="103"/>
      <c r="F68" s="103"/>
      <c r="G68" s="103"/>
      <c r="H68" s="103"/>
      <c r="I68" s="103"/>
      <c r="J68" s="103"/>
      <c r="K68" s="143">
        <f t="shared" si="7"/>
        <v>0</v>
      </c>
      <c r="L68" s="103"/>
      <c r="M68" s="122">
        <f t="shared" si="6"/>
        <v>0</v>
      </c>
    </row>
    <row r="69" spans="2:13" ht="12">
      <c r="B69" s="103"/>
      <c r="C69" s="103"/>
      <c r="D69" s="103"/>
      <c r="E69" s="103"/>
      <c r="F69" s="103"/>
      <c r="G69" s="103"/>
      <c r="H69" s="103"/>
      <c r="I69" s="103"/>
      <c r="J69" s="103"/>
      <c r="K69" s="143">
        <f t="shared" si="7"/>
        <v>0</v>
      </c>
      <c r="L69" s="103"/>
      <c r="M69" s="122">
        <f t="shared" si="6"/>
        <v>0</v>
      </c>
    </row>
    <row r="70" spans="2:13" ht="12">
      <c r="B70" s="103"/>
      <c r="C70" s="103"/>
      <c r="D70" s="103"/>
      <c r="E70" s="103"/>
      <c r="F70" s="103"/>
      <c r="G70" s="103"/>
      <c r="H70" s="103"/>
      <c r="I70" s="103"/>
      <c r="J70" s="103"/>
      <c r="K70" s="143">
        <f t="shared" si="7"/>
        <v>0</v>
      </c>
      <c r="L70" s="103"/>
      <c r="M70" s="122">
        <f t="shared" si="6"/>
        <v>0</v>
      </c>
    </row>
    <row r="71" spans="2:13" ht="12">
      <c r="B71" s="103"/>
      <c r="C71" s="103"/>
      <c r="D71" s="103"/>
      <c r="E71" s="103"/>
      <c r="F71" s="103"/>
      <c r="G71" s="103"/>
      <c r="H71" s="103"/>
      <c r="I71" s="103"/>
      <c r="J71" s="103"/>
      <c r="K71" s="143">
        <f t="shared" si="7"/>
        <v>0</v>
      </c>
      <c r="L71" s="103"/>
      <c r="M71" s="122">
        <f t="shared" si="6"/>
        <v>0</v>
      </c>
    </row>
    <row r="72" spans="2:13" ht="12">
      <c r="B72" s="103"/>
      <c r="C72" s="103"/>
      <c r="D72" s="103"/>
      <c r="E72" s="103"/>
      <c r="F72" s="103"/>
      <c r="G72" s="103"/>
      <c r="H72" s="103"/>
      <c r="I72" s="103"/>
      <c r="J72" s="103"/>
      <c r="K72" s="143">
        <f t="shared" si="7"/>
        <v>0</v>
      </c>
      <c r="L72" s="103"/>
      <c r="M72" s="122">
        <f t="shared" si="6"/>
        <v>0</v>
      </c>
    </row>
    <row r="73" spans="2:13" ht="12">
      <c r="B73" s="103"/>
      <c r="C73" s="103"/>
      <c r="D73" s="103"/>
      <c r="E73" s="103"/>
      <c r="F73" s="103"/>
      <c r="G73" s="103"/>
      <c r="H73" s="103"/>
      <c r="I73" s="103"/>
      <c r="J73" s="103"/>
      <c r="K73" s="143">
        <f t="shared" si="7"/>
        <v>0</v>
      </c>
      <c r="L73" s="103"/>
      <c r="M73" s="122">
        <f t="shared" si="6"/>
        <v>0</v>
      </c>
    </row>
    <row r="74" spans="2:13" ht="12">
      <c r="B74" s="103"/>
      <c r="C74" s="103"/>
      <c r="D74" s="103"/>
      <c r="E74" s="103"/>
      <c r="F74" s="103"/>
      <c r="G74" s="103"/>
      <c r="H74" s="103"/>
      <c r="I74" s="103"/>
      <c r="J74" s="103"/>
      <c r="K74" s="143">
        <f t="shared" si="7"/>
        <v>0</v>
      </c>
      <c r="L74" s="103"/>
      <c r="M74" s="122">
        <f t="shared" si="6"/>
        <v>0</v>
      </c>
    </row>
    <row r="75" spans="2:13" ht="12">
      <c r="B75" s="103"/>
      <c r="C75" s="103"/>
      <c r="D75" s="103"/>
      <c r="E75" s="103"/>
      <c r="F75" s="103"/>
      <c r="G75" s="103"/>
      <c r="H75" s="103"/>
      <c r="I75" s="103"/>
      <c r="J75" s="103"/>
      <c r="K75" s="143">
        <f t="shared" si="7"/>
        <v>0</v>
      </c>
      <c r="L75" s="103"/>
      <c r="M75" s="122">
        <f t="shared" si="6"/>
        <v>0</v>
      </c>
    </row>
    <row r="76" spans="2:13" ht="12">
      <c r="B76" s="103"/>
      <c r="C76" s="103"/>
      <c r="D76" s="103"/>
      <c r="E76" s="103"/>
      <c r="F76" s="103"/>
      <c r="G76" s="103"/>
      <c r="H76" s="103"/>
      <c r="I76" s="103"/>
      <c r="J76" s="103"/>
      <c r="K76" s="143">
        <f t="shared" si="7"/>
        <v>0</v>
      </c>
      <c r="L76" s="103"/>
      <c r="M76" s="122">
        <f t="shared" si="6"/>
        <v>0</v>
      </c>
    </row>
    <row r="77" spans="2:13" ht="12">
      <c r="B77" s="103"/>
      <c r="C77" s="103"/>
      <c r="D77" s="103"/>
      <c r="E77" s="103"/>
      <c r="F77" s="103"/>
      <c r="G77" s="103"/>
      <c r="H77" s="103"/>
      <c r="I77" s="103"/>
      <c r="J77" s="103"/>
      <c r="K77" s="143">
        <f>SUM(G77:J77)</f>
        <v>0</v>
      </c>
      <c r="L77" s="103"/>
      <c r="M77" s="122">
        <f t="shared" si="6"/>
        <v>0</v>
      </c>
    </row>
    <row r="78" spans="2:13" ht="12.75">
      <c r="B78" s="105"/>
      <c r="C78" s="104"/>
      <c r="D78" s="104" t="s">
        <v>28</v>
      </c>
      <c r="E78" s="206"/>
      <c r="F78" s="206"/>
      <c r="G78" s="206">
        <f aca="true" t="shared" si="8" ref="G78:M78">SUM(G60:G77)</f>
        <v>167817.85</v>
      </c>
      <c r="H78" s="206">
        <f t="shared" si="8"/>
        <v>13757472.759999996</v>
      </c>
      <c r="I78" s="206">
        <f t="shared" si="8"/>
        <v>0</v>
      </c>
      <c r="J78" s="206">
        <f t="shared" si="8"/>
        <v>-78073.85</v>
      </c>
      <c r="K78" s="206">
        <f t="shared" si="8"/>
        <v>13847216.759999996</v>
      </c>
      <c r="L78" s="206">
        <f t="shared" si="8"/>
        <v>-9456727.670000002</v>
      </c>
      <c r="M78" s="206">
        <f t="shared" si="8"/>
        <v>4390489.089999994</v>
      </c>
    </row>
    <row r="89" ht="29.25" customHeight="1"/>
  </sheetData>
  <sheetProtection/>
  <mergeCells count="1">
    <mergeCell ref="I5:K5"/>
  </mergeCells>
  <dataValidations count="3">
    <dataValidation type="list" allowBlank="1" showInputMessage="1" showErrorMessage="1" sqref="D61:D77">
      <formula1>"Property plant and equipment,Inventories,Deferred tax assets,Other assets"</formula1>
    </dataValidation>
    <dataValidation type="list" showInputMessage="1" showErrorMessage="1" sqref="D24:D52">
      <formula1>"Pipelines,Compressors,City Gates,supply regulators and valve stations, Metering, Odourant plants,SCADA (Communications),Buildings,Land and easements,Other depreciable pipeline assets,Shared supporting assets"</formula1>
    </dataValidation>
    <dataValidation showInputMessage="1" showErrorMessage="1" sqref="D60 D9:D23 B9:C19"/>
  </dataValidations>
  <printOptions/>
  <pageMargins left="0.75" right="0.75" top="1" bottom="1" header="0.5" footer="0.5"/>
  <pageSetup horizontalDpi="600" verticalDpi="600" orientation="landscape" paperSize="9" scale="27" r:id="rId2"/>
  <customProperties>
    <customPr name="_pios_id" r:id="rId3"/>
  </customProperties>
  <drawing r:id="rId1"/>
</worksheet>
</file>

<file path=xl/worksheets/sheet14.xml><?xml version="1.0" encoding="utf-8"?>
<worksheet xmlns="http://schemas.openxmlformats.org/spreadsheetml/2006/main" xmlns:r="http://schemas.openxmlformats.org/officeDocument/2006/relationships">
  <sheetPr>
    <tabColor rgb="FF92D050"/>
  </sheetPr>
  <dimension ref="B1:G36"/>
  <sheetViews>
    <sheetView zoomScalePageLayoutView="0" workbookViewId="0" topLeftCell="A1">
      <selection activeCell="A1" sqref="A1"/>
    </sheetView>
  </sheetViews>
  <sheetFormatPr defaultColWidth="9.140625" defaultRowHeight="12.75"/>
  <cols>
    <col min="1" max="1" width="12.140625" style="84" customWidth="1"/>
    <col min="2" max="2" width="21.00390625" style="84" customWidth="1"/>
    <col min="3" max="3" width="42.28125" style="84" customWidth="1"/>
    <col min="4" max="4" width="28.8515625" style="84" customWidth="1"/>
    <col min="5" max="5" width="22.57421875" style="84" customWidth="1"/>
    <col min="6" max="6" width="20.57421875" style="84" customWidth="1"/>
    <col min="7" max="7" width="22.57421875" style="84" customWidth="1"/>
    <col min="8" max="8" width="9.421875" style="84" customWidth="1"/>
    <col min="9" max="9" width="25.140625" style="84" customWidth="1"/>
    <col min="10" max="16384" width="9.140625" style="84" customWidth="1"/>
  </cols>
  <sheetData>
    <row r="1" spans="2:7" ht="19.5">
      <c r="B1" s="85" t="s">
        <v>141</v>
      </c>
      <c r="C1" s="85"/>
      <c r="D1" s="42"/>
      <c r="E1" s="42"/>
      <c r="F1" s="42"/>
      <c r="G1" s="42"/>
    </row>
    <row r="2" spans="2:7" ht="19.5">
      <c r="B2" s="159" t="str">
        <f>Tradingname</f>
        <v>Eastern Gas Pipeline</v>
      </c>
      <c r="C2" s="160"/>
      <c r="D2" s="85"/>
      <c r="E2" s="85"/>
      <c r="G2" s="85"/>
    </row>
    <row r="3" spans="2:3" ht="17.25" customHeight="1">
      <c r="B3" s="161" t="s">
        <v>224</v>
      </c>
      <c r="C3" s="162">
        <f>Yearending</f>
        <v>43830</v>
      </c>
    </row>
    <row r="5" spans="2:7" ht="15">
      <c r="B5" s="88" t="s">
        <v>262</v>
      </c>
      <c r="C5" s="86"/>
      <c r="D5" s="86"/>
      <c r="E5" s="86"/>
      <c r="F5" s="87"/>
      <c r="G5" s="86"/>
    </row>
    <row r="6" spans="2:7" ht="15">
      <c r="B6" s="88"/>
      <c r="C6" s="86"/>
      <c r="D6" s="86"/>
      <c r="E6" s="86"/>
      <c r="F6" s="87"/>
      <c r="G6" s="86"/>
    </row>
    <row r="7" spans="2:7" ht="40.5" customHeight="1">
      <c r="B7" s="89" t="s">
        <v>271</v>
      </c>
      <c r="C7" s="89" t="s">
        <v>212</v>
      </c>
      <c r="D7" s="89" t="s">
        <v>213</v>
      </c>
      <c r="E7" s="90" t="s">
        <v>214</v>
      </c>
      <c r="F7" s="90" t="s">
        <v>81</v>
      </c>
      <c r="G7" s="90" t="s">
        <v>161</v>
      </c>
    </row>
    <row r="8" spans="2:7" ht="12.75">
      <c r="B8" s="91"/>
      <c r="C8" s="91"/>
      <c r="D8" s="114"/>
      <c r="E8" s="64" t="s">
        <v>226</v>
      </c>
      <c r="F8" s="64"/>
      <c r="G8" s="64" t="s">
        <v>226</v>
      </c>
    </row>
    <row r="9" spans="2:7" ht="12">
      <c r="B9" s="171" t="s">
        <v>359</v>
      </c>
      <c r="C9" s="171" t="s">
        <v>360</v>
      </c>
      <c r="D9" s="171" t="s">
        <v>361</v>
      </c>
      <c r="E9" s="220">
        <v>1972076.4900000002</v>
      </c>
      <c r="F9" s="167">
        <v>0.07529234832062726</v>
      </c>
      <c r="G9" s="205">
        <f aca="true" t="shared" si="0" ref="G9:G35">E9*F9</f>
        <v>148482.27000000002</v>
      </c>
    </row>
    <row r="10" spans="2:7" ht="12">
      <c r="B10" s="171" t="s">
        <v>359</v>
      </c>
      <c r="C10" s="171" t="s">
        <v>362</v>
      </c>
      <c r="D10" s="171" t="s">
        <v>361</v>
      </c>
      <c r="E10" s="220">
        <v>646702.872233071</v>
      </c>
      <c r="F10" s="167">
        <v>0.09000000231794797</v>
      </c>
      <c r="G10" s="205">
        <f t="shared" si="0"/>
        <v>58203.26</v>
      </c>
    </row>
    <row r="11" spans="2:7" ht="12">
      <c r="B11" s="171"/>
      <c r="C11" s="171"/>
      <c r="D11" s="171"/>
      <c r="E11" s="222"/>
      <c r="F11" s="167"/>
      <c r="G11" s="205">
        <f t="shared" si="0"/>
        <v>0</v>
      </c>
    </row>
    <row r="12" spans="2:7" ht="12">
      <c r="B12" s="171"/>
      <c r="C12" s="171"/>
      <c r="D12" s="171"/>
      <c r="E12" s="94"/>
      <c r="F12" s="167"/>
      <c r="G12" s="122">
        <f t="shared" si="0"/>
        <v>0</v>
      </c>
    </row>
    <row r="13" spans="2:7" ht="12">
      <c r="B13" s="171"/>
      <c r="C13" s="171"/>
      <c r="D13" s="171"/>
      <c r="E13" s="94"/>
      <c r="F13" s="167"/>
      <c r="G13" s="122">
        <f t="shared" si="0"/>
        <v>0</v>
      </c>
    </row>
    <row r="14" spans="2:7" ht="12">
      <c r="B14" s="171"/>
      <c r="C14" s="171"/>
      <c r="D14" s="171"/>
      <c r="E14" s="94"/>
      <c r="F14" s="167"/>
      <c r="G14" s="122">
        <f t="shared" si="0"/>
        <v>0</v>
      </c>
    </row>
    <row r="15" spans="2:7" ht="12">
      <c r="B15" s="171"/>
      <c r="C15" s="171"/>
      <c r="D15" s="171"/>
      <c r="E15" s="94"/>
      <c r="F15" s="167"/>
      <c r="G15" s="122">
        <f t="shared" si="0"/>
        <v>0</v>
      </c>
    </row>
    <row r="16" spans="2:7" ht="12">
      <c r="B16" s="171"/>
      <c r="C16" s="171"/>
      <c r="D16" s="171"/>
      <c r="E16" s="94"/>
      <c r="F16" s="167"/>
      <c r="G16" s="122">
        <f t="shared" si="0"/>
        <v>0</v>
      </c>
    </row>
    <row r="17" spans="2:7" ht="12">
      <c r="B17" s="171"/>
      <c r="C17" s="171"/>
      <c r="D17" s="171"/>
      <c r="E17" s="94"/>
      <c r="F17" s="167"/>
      <c r="G17" s="122">
        <f t="shared" si="0"/>
        <v>0</v>
      </c>
    </row>
    <row r="18" spans="2:7" ht="12">
      <c r="B18" s="171"/>
      <c r="C18" s="171"/>
      <c r="D18" s="171"/>
      <c r="E18" s="94"/>
      <c r="F18" s="167"/>
      <c r="G18" s="122">
        <f t="shared" si="0"/>
        <v>0</v>
      </c>
    </row>
    <row r="19" spans="2:7" ht="12">
      <c r="B19" s="171"/>
      <c r="C19" s="171"/>
      <c r="D19" s="171"/>
      <c r="E19" s="94"/>
      <c r="F19" s="167"/>
      <c r="G19" s="122">
        <f t="shared" si="0"/>
        <v>0</v>
      </c>
    </row>
    <row r="20" spans="2:7" ht="12">
      <c r="B20" s="171"/>
      <c r="C20" s="171"/>
      <c r="D20" s="171"/>
      <c r="E20" s="94"/>
      <c r="F20" s="167"/>
      <c r="G20" s="122">
        <f t="shared" si="0"/>
        <v>0</v>
      </c>
    </row>
    <row r="21" spans="2:7" ht="12">
      <c r="B21" s="171"/>
      <c r="C21" s="171"/>
      <c r="D21" s="171"/>
      <c r="E21" s="94"/>
      <c r="F21" s="167"/>
      <c r="G21" s="122">
        <f t="shared" si="0"/>
        <v>0</v>
      </c>
    </row>
    <row r="22" spans="2:7" ht="12">
      <c r="B22" s="171"/>
      <c r="C22" s="171"/>
      <c r="D22" s="171"/>
      <c r="E22" s="94"/>
      <c r="F22" s="167"/>
      <c r="G22" s="122">
        <f t="shared" si="0"/>
        <v>0</v>
      </c>
    </row>
    <row r="23" spans="2:7" ht="12">
      <c r="B23" s="171"/>
      <c r="C23" s="171"/>
      <c r="D23" s="171"/>
      <c r="E23" s="94"/>
      <c r="F23" s="167"/>
      <c r="G23" s="122">
        <f t="shared" si="0"/>
        <v>0</v>
      </c>
    </row>
    <row r="24" spans="2:7" ht="12">
      <c r="B24" s="171"/>
      <c r="C24" s="171"/>
      <c r="D24" s="171"/>
      <c r="E24" s="94"/>
      <c r="F24" s="167"/>
      <c r="G24" s="122">
        <f t="shared" si="0"/>
        <v>0</v>
      </c>
    </row>
    <row r="25" spans="2:7" ht="12">
      <c r="B25" s="171"/>
      <c r="C25" s="171"/>
      <c r="D25" s="171"/>
      <c r="E25" s="94"/>
      <c r="F25" s="167"/>
      <c r="G25" s="122">
        <f t="shared" si="0"/>
        <v>0</v>
      </c>
    </row>
    <row r="26" spans="2:7" ht="12">
      <c r="B26" s="171"/>
      <c r="C26" s="171"/>
      <c r="D26" s="171"/>
      <c r="E26" s="94"/>
      <c r="F26" s="167"/>
      <c r="G26" s="122">
        <f t="shared" si="0"/>
        <v>0</v>
      </c>
    </row>
    <row r="27" spans="2:7" ht="12">
      <c r="B27" s="171"/>
      <c r="C27" s="171"/>
      <c r="D27" s="171"/>
      <c r="E27" s="94"/>
      <c r="F27" s="167"/>
      <c r="G27" s="122">
        <f t="shared" si="0"/>
        <v>0</v>
      </c>
    </row>
    <row r="28" spans="2:7" ht="12">
      <c r="B28" s="171"/>
      <c r="C28" s="171"/>
      <c r="D28" s="171"/>
      <c r="E28" s="94"/>
      <c r="F28" s="167"/>
      <c r="G28" s="122">
        <f t="shared" si="0"/>
        <v>0</v>
      </c>
    </row>
    <row r="29" spans="2:7" ht="12">
      <c r="B29" s="171"/>
      <c r="C29" s="171"/>
      <c r="D29" s="171"/>
      <c r="E29" s="94"/>
      <c r="F29" s="167"/>
      <c r="G29" s="122">
        <f t="shared" si="0"/>
        <v>0</v>
      </c>
    </row>
    <row r="30" spans="2:7" ht="12">
      <c r="B30" s="171"/>
      <c r="C30" s="171"/>
      <c r="D30" s="171"/>
      <c r="E30" s="94"/>
      <c r="F30" s="167"/>
      <c r="G30" s="122">
        <f t="shared" si="0"/>
        <v>0</v>
      </c>
    </row>
    <row r="31" spans="2:7" ht="12">
      <c r="B31" s="171"/>
      <c r="C31" s="171"/>
      <c r="D31" s="171"/>
      <c r="E31" s="94"/>
      <c r="F31" s="167"/>
      <c r="G31" s="122">
        <f t="shared" si="0"/>
        <v>0</v>
      </c>
    </row>
    <row r="32" spans="2:7" ht="12">
      <c r="B32" s="171"/>
      <c r="C32" s="171"/>
      <c r="D32" s="171"/>
      <c r="E32" s="94"/>
      <c r="F32" s="167"/>
      <c r="G32" s="122">
        <f t="shared" si="0"/>
        <v>0</v>
      </c>
    </row>
    <row r="33" spans="2:7" ht="12">
      <c r="B33" s="171"/>
      <c r="C33" s="171"/>
      <c r="D33" s="171"/>
      <c r="E33" s="94"/>
      <c r="F33" s="167"/>
      <c r="G33" s="122">
        <f t="shared" si="0"/>
        <v>0</v>
      </c>
    </row>
    <row r="34" spans="2:7" ht="12">
      <c r="B34" s="171"/>
      <c r="C34" s="171"/>
      <c r="D34" s="171"/>
      <c r="E34" s="94"/>
      <c r="F34" s="167"/>
      <c r="G34" s="122">
        <f t="shared" si="0"/>
        <v>0</v>
      </c>
    </row>
    <row r="35" spans="2:7" ht="12">
      <c r="B35" s="171"/>
      <c r="C35" s="171"/>
      <c r="D35" s="171"/>
      <c r="E35" s="94"/>
      <c r="F35" s="167"/>
      <c r="G35" s="122">
        <f t="shared" si="0"/>
        <v>0</v>
      </c>
    </row>
    <row r="36" spans="2:7" ht="12.75">
      <c r="B36" s="106"/>
      <c r="C36" s="288" t="s">
        <v>27</v>
      </c>
      <c r="D36" s="289"/>
      <c r="E36" s="205">
        <f>SUM(E9:E35)</f>
        <v>2618779.362233071</v>
      </c>
      <c r="F36" s="223"/>
      <c r="G36" s="205">
        <f>SUM(G9:G35)</f>
        <v>206685.53000000003</v>
      </c>
    </row>
  </sheetData>
  <sheetProtection/>
  <mergeCells count="1">
    <mergeCell ref="C36:D36"/>
  </mergeCells>
  <printOptions/>
  <pageMargins left="0.75" right="0.75" top="1" bottom="1" header="0.5" footer="0.5"/>
  <pageSetup horizontalDpi="600" verticalDpi="600" orientation="landscape" paperSize="9" scale="30" r:id="rId2"/>
  <customProperties>
    <customPr name="_pios_id" r:id="rId3"/>
  </customProperties>
  <drawing r:id="rId1"/>
</worksheet>
</file>

<file path=xl/worksheets/sheet15.xml><?xml version="1.0" encoding="utf-8"?>
<worksheet xmlns="http://schemas.openxmlformats.org/spreadsheetml/2006/main" xmlns:r="http://schemas.openxmlformats.org/officeDocument/2006/relationships">
  <sheetPr>
    <tabColor rgb="FF92D050"/>
  </sheetPr>
  <dimension ref="B1:BI34"/>
  <sheetViews>
    <sheetView zoomScalePageLayoutView="0" workbookViewId="0" topLeftCell="A1">
      <pane xSplit="5" ySplit="8" topLeftCell="F9" activePane="bottomRight" state="frozen"/>
      <selection pane="topLeft" activeCell="A1" sqref="A1"/>
      <selection pane="topRight" activeCell="F1" sqref="F1"/>
      <selection pane="bottomLeft" activeCell="A9" sqref="A9"/>
      <selection pane="bottomRight" activeCell="F9" sqref="F9"/>
    </sheetView>
  </sheetViews>
  <sheetFormatPr defaultColWidth="9.140625" defaultRowHeight="12.75"/>
  <cols>
    <col min="1" max="1" width="5.7109375" style="0" customWidth="1"/>
    <col min="2" max="2" width="13.28125" style="0" customWidth="1"/>
    <col min="3" max="3" width="17.421875" style="0" customWidth="1"/>
    <col min="4" max="4" width="31.140625" style="0" customWidth="1"/>
    <col min="5" max="5" width="17.57421875" style="0" customWidth="1"/>
    <col min="6" max="6" width="14.00390625" style="0" bestFit="1" customWidth="1"/>
    <col min="7" max="8" width="15.00390625" style="0" bestFit="1" customWidth="1"/>
    <col min="9" max="18" width="14.00390625" style="0" bestFit="1" customWidth="1"/>
    <col min="19" max="21" width="12.8515625" style="0" bestFit="1" customWidth="1"/>
    <col min="22" max="26" width="14.00390625" style="0" bestFit="1" customWidth="1"/>
    <col min="27" max="27" width="13.7109375" style="0" customWidth="1"/>
    <col min="29" max="29" width="9.140625" style="0" customWidth="1"/>
    <col min="46" max="46" width="9.140625" style="0" customWidth="1"/>
  </cols>
  <sheetData>
    <row r="1" ht="19.5">
      <c r="B1" s="97" t="s">
        <v>206</v>
      </c>
    </row>
    <row r="2" spans="2:3" ht="13.5">
      <c r="B2" s="159" t="str">
        <f>Tradingname</f>
        <v>Eastern Gas Pipeline</v>
      </c>
      <c r="C2" s="160"/>
    </row>
    <row r="3" spans="2:11" ht="19.5" customHeight="1">
      <c r="B3" s="161" t="s">
        <v>224</v>
      </c>
      <c r="C3" s="162">
        <f>Yearending</f>
        <v>43830</v>
      </c>
      <c r="K3" s="124"/>
    </row>
    <row r="4" ht="19.5">
      <c r="B4" s="97"/>
    </row>
    <row r="5" spans="2:5" ht="15">
      <c r="B5" s="98" t="s">
        <v>242</v>
      </c>
      <c r="D5" s="119"/>
      <c r="E5" s="119"/>
    </row>
    <row r="7" spans="2:61" ht="45" customHeight="1">
      <c r="B7" s="99" t="s">
        <v>271</v>
      </c>
      <c r="C7" s="100" t="s">
        <v>97</v>
      </c>
      <c r="D7" s="100"/>
      <c r="E7" s="118" t="s">
        <v>27</v>
      </c>
      <c r="F7" s="290" t="s">
        <v>96</v>
      </c>
      <c r="G7" s="291"/>
      <c r="H7" s="291"/>
      <c r="I7" s="291"/>
      <c r="J7" s="291"/>
      <c r="K7" s="291"/>
      <c r="L7" s="291"/>
      <c r="M7" s="291"/>
      <c r="N7" s="291"/>
      <c r="O7" s="291"/>
      <c r="P7" s="291"/>
      <c r="Q7" s="291"/>
      <c r="R7" s="291"/>
      <c r="S7" s="291"/>
      <c r="T7" s="291"/>
      <c r="U7" s="291"/>
      <c r="V7" s="291"/>
      <c r="W7" s="291"/>
      <c r="X7" s="291"/>
      <c r="Y7" s="291"/>
      <c r="Z7" s="291"/>
      <c r="AA7" s="291"/>
      <c r="AB7" s="291"/>
      <c r="AC7" s="291"/>
      <c r="AD7" s="291"/>
      <c r="AE7" s="291"/>
      <c r="AF7" s="291"/>
      <c r="AG7" s="291"/>
      <c r="AH7" s="291"/>
      <c r="AI7" s="291"/>
      <c r="AJ7" s="291"/>
      <c r="AK7" s="291"/>
      <c r="AL7" s="291"/>
      <c r="AM7" s="291"/>
      <c r="AN7" s="291"/>
      <c r="AO7" s="291"/>
      <c r="AP7" s="291"/>
      <c r="AQ7" s="291"/>
      <c r="AR7" s="291"/>
      <c r="AS7" s="291"/>
      <c r="AT7" s="291"/>
      <c r="AU7" s="291"/>
      <c r="AV7" s="291"/>
      <c r="AW7" s="291"/>
      <c r="AX7" s="291"/>
      <c r="AY7" s="291"/>
      <c r="AZ7" s="291"/>
      <c r="BA7" s="291"/>
      <c r="BB7" s="291"/>
      <c r="BC7" s="291"/>
      <c r="BD7" s="291"/>
      <c r="BE7" s="291"/>
      <c r="BF7" s="291"/>
      <c r="BG7" s="291"/>
      <c r="BH7" s="291"/>
      <c r="BI7" s="144" t="s">
        <v>251</v>
      </c>
    </row>
    <row r="8" spans="2:60" ht="12">
      <c r="B8" s="182"/>
      <c r="C8" s="64"/>
      <c r="D8" s="64"/>
      <c r="E8" s="64"/>
      <c r="F8" s="117">
        <f>C33</f>
        <v>35976</v>
      </c>
      <c r="G8" s="117">
        <f>DATE(YEAR(F8)+1,MONTH(F8),DAY(F8))</f>
        <v>36341</v>
      </c>
      <c r="H8" s="117">
        <f aca="true" t="shared" si="0" ref="H8:X8">DATE(YEAR(G8)+1,MONTH(G8),DAY(G8))</f>
        <v>36707</v>
      </c>
      <c r="I8" s="117">
        <f t="shared" si="0"/>
        <v>37072</v>
      </c>
      <c r="J8" s="117">
        <f t="shared" si="0"/>
        <v>37437</v>
      </c>
      <c r="K8" s="117">
        <f t="shared" si="0"/>
        <v>37802</v>
      </c>
      <c r="L8" s="117">
        <f t="shared" si="0"/>
        <v>38168</v>
      </c>
      <c r="M8" s="117">
        <f t="shared" si="0"/>
        <v>38533</v>
      </c>
      <c r="N8" s="117">
        <f t="shared" si="0"/>
        <v>38898</v>
      </c>
      <c r="O8" s="117">
        <f t="shared" si="0"/>
        <v>39263</v>
      </c>
      <c r="P8" s="117">
        <f t="shared" si="0"/>
        <v>39629</v>
      </c>
      <c r="Q8" s="117">
        <f t="shared" si="0"/>
        <v>39994</v>
      </c>
      <c r="R8" s="117">
        <f t="shared" si="0"/>
        <v>40359</v>
      </c>
      <c r="S8" s="117">
        <f t="shared" si="0"/>
        <v>40724</v>
      </c>
      <c r="T8" s="117">
        <f t="shared" si="0"/>
        <v>41090</v>
      </c>
      <c r="U8" s="117">
        <f t="shared" si="0"/>
        <v>41455</v>
      </c>
      <c r="V8" s="117">
        <f t="shared" si="0"/>
        <v>41820</v>
      </c>
      <c r="W8" s="117">
        <f t="shared" si="0"/>
        <v>42185</v>
      </c>
      <c r="X8" s="117">
        <f t="shared" si="0"/>
        <v>42551</v>
      </c>
      <c r="Y8" s="117">
        <f>DATE(YEAR(X8)+1,MONTH(X8),DAY(X8))</f>
        <v>42916</v>
      </c>
      <c r="Z8" s="117">
        <f>DATE(YEAR(Y8)+1,MONTH(Y8),DAY(Y8))</f>
        <v>43281</v>
      </c>
      <c r="AA8" s="117">
        <f>DATE(YEAR(Z8)+1,MONTH(Z8),DAY(Z8))</f>
        <v>43646</v>
      </c>
      <c r="AB8" s="117">
        <f aca="true" t="shared" si="1" ref="AB8:AR8">DATE(YEAR(AA8)+1,MONTH(AA8),DAY(AA8))</f>
        <v>44012</v>
      </c>
      <c r="AC8" s="117">
        <f t="shared" si="1"/>
        <v>44377</v>
      </c>
      <c r="AD8" s="117">
        <f t="shared" si="1"/>
        <v>44742</v>
      </c>
      <c r="AE8" s="117">
        <f t="shared" si="1"/>
        <v>45107</v>
      </c>
      <c r="AF8" s="117">
        <f t="shared" si="1"/>
        <v>45473</v>
      </c>
      <c r="AG8" s="117">
        <f t="shared" si="1"/>
        <v>45838</v>
      </c>
      <c r="AH8" s="117">
        <f t="shared" si="1"/>
        <v>46203</v>
      </c>
      <c r="AI8" s="117">
        <f t="shared" si="1"/>
        <v>46568</v>
      </c>
      <c r="AJ8" s="117">
        <f t="shared" si="1"/>
        <v>46934</v>
      </c>
      <c r="AK8" s="117">
        <f t="shared" si="1"/>
        <v>47299</v>
      </c>
      <c r="AL8" s="117">
        <f t="shared" si="1"/>
        <v>47664</v>
      </c>
      <c r="AM8" s="117">
        <f t="shared" si="1"/>
        <v>48029</v>
      </c>
      <c r="AN8" s="117">
        <f t="shared" si="1"/>
        <v>48395</v>
      </c>
      <c r="AO8" s="117">
        <f t="shared" si="1"/>
        <v>48760</v>
      </c>
      <c r="AP8" s="117">
        <f t="shared" si="1"/>
        <v>49125</v>
      </c>
      <c r="AQ8" s="117">
        <f t="shared" si="1"/>
        <v>49490</v>
      </c>
      <c r="AR8" s="117">
        <f t="shared" si="1"/>
        <v>49856</v>
      </c>
      <c r="AS8" s="117">
        <f aca="true" t="shared" si="2" ref="AS8:BH8">DATE(YEAR(AR8)+1,MONTH(AR8),DAY(AR8))</f>
        <v>50221</v>
      </c>
      <c r="AT8" s="117">
        <f t="shared" si="2"/>
        <v>50586</v>
      </c>
      <c r="AU8" s="117">
        <f t="shared" si="2"/>
        <v>50951</v>
      </c>
      <c r="AV8" s="117">
        <f t="shared" si="2"/>
        <v>51317</v>
      </c>
      <c r="AW8" s="117">
        <f t="shared" si="2"/>
        <v>51682</v>
      </c>
      <c r="AX8" s="117">
        <f t="shared" si="2"/>
        <v>52047</v>
      </c>
      <c r="AY8" s="117">
        <f t="shared" si="2"/>
        <v>52412</v>
      </c>
      <c r="AZ8" s="117">
        <f t="shared" si="2"/>
        <v>52778</v>
      </c>
      <c r="BA8" s="117">
        <f t="shared" si="2"/>
        <v>53143</v>
      </c>
      <c r="BB8" s="117">
        <f t="shared" si="2"/>
        <v>53508</v>
      </c>
      <c r="BC8" s="117">
        <f t="shared" si="2"/>
        <v>53873</v>
      </c>
      <c r="BD8" s="117">
        <f t="shared" si="2"/>
        <v>54239</v>
      </c>
      <c r="BE8" s="117">
        <f t="shared" si="2"/>
        <v>54604</v>
      </c>
      <c r="BF8" s="117">
        <f t="shared" si="2"/>
        <v>54969</v>
      </c>
      <c r="BG8" s="117">
        <f t="shared" si="2"/>
        <v>55334</v>
      </c>
      <c r="BH8" s="117">
        <f t="shared" si="2"/>
        <v>55700</v>
      </c>
    </row>
    <row r="9" spans="2:60" ht="12.75">
      <c r="B9" s="140"/>
      <c r="C9" s="116" t="s">
        <v>73</v>
      </c>
      <c r="D9" s="102"/>
      <c r="E9" s="122"/>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c r="BF9" s="120"/>
      <c r="BG9" s="120"/>
      <c r="BH9" s="120"/>
    </row>
    <row r="10" spans="2:60" ht="12.75">
      <c r="B10" s="140" t="s">
        <v>363</v>
      </c>
      <c r="C10" s="116"/>
      <c r="D10" s="102" t="s">
        <v>85</v>
      </c>
      <c r="E10" s="205">
        <f aca="true" t="shared" si="3" ref="E10:E29">SUM(F10:BH10)</f>
        <v>439355882.3900187</v>
      </c>
      <c r="F10" s="209">
        <v>42258103.09083967</v>
      </c>
      <c r="G10" s="209">
        <v>151358465.24102426</v>
      </c>
      <c r="H10" s="209">
        <v>245739314.0581548</v>
      </c>
      <c r="I10" s="209">
        <v>0</v>
      </c>
      <c r="J10" s="209">
        <v>0</v>
      </c>
      <c r="K10" s="209">
        <v>0</v>
      </c>
      <c r="L10" s="209">
        <v>0</v>
      </c>
      <c r="M10" s="209">
        <v>0</v>
      </c>
      <c r="N10" s="209">
        <v>0</v>
      </c>
      <c r="O10" s="209">
        <v>0</v>
      </c>
      <c r="P10" s="209">
        <v>0</v>
      </c>
      <c r="Q10" s="209">
        <v>0</v>
      </c>
      <c r="R10" s="209">
        <v>0</v>
      </c>
      <c r="S10" s="209">
        <v>0</v>
      </c>
      <c r="T10" s="209">
        <v>0</v>
      </c>
      <c r="U10" s="209">
        <v>0</v>
      </c>
      <c r="V10" s="209">
        <v>0</v>
      </c>
      <c r="W10" s="209">
        <v>0</v>
      </c>
      <c r="X10" s="209">
        <v>0</v>
      </c>
      <c r="Y10" s="209">
        <v>0</v>
      </c>
      <c r="Z10" s="209">
        <v>0</v>
      </c>
      <c r="AA10" s="209">
        <v>0</v>
      </c>
      <c r="AB10" s="120"/>
      <c r="AC10" s="120"/>
      <c r="AD10" s="120"/>
      <c r="AE10" s="120"/>
      <c r="AF10" s="120"/>
      <c r="AG10" s="120"/>
      <c r="AH10" s="120"/>
      <c r="AI10" s="120"/>
      <c r="AJ10" s="120"/>
      <c r="AK10" s="120"/>
      <c r="AL10" s="120"/>
      <c r="AM10" s="120"/>
      <c r="AN10" s="120"/>
      <c r="AO10" s="120"/>
      <c r="AP10" s="120"/>
      <c r="AQ10" s="120"/>
      <c r="AR10" s="120"/>
      <c r="AS10" s="120"/>
      <c r="AT10" s="120"/>
      <c r="AU10" s="120"/>
      <c r="AV10" s="120"/>
      <c r="AW10" s="120"/>
      <c r="AX10" s="120"/>
      <c r="AY10" s="120"/>
      <c r="AZ10" s="120"/>
      <c r="BA10" s="120"/>
      <c r="BB10" s="120"/>
      <c r="BC10" s="120"/>
      <c r="BD10" s="120"/>
      <c r="BE10" s="120"/>
      <c r="BF10" s="120"/>
      <c r="BG10" s="120"/>
      <c r="BH10" s="120"/>
    </row>
    <row r="11" spans="2:60" ht="12.75">
      <c r="B11" s="140" t="s">
        <v>364</v>
      </c>
      <c r="C11" s="116"/>
      <c r="D11" s="102" t="s">
        <v>209</v>
      </c>
      <c r="E11" s="205">
        <f>C34</f>
        <v>24281885.0127407</v>
      </c>
      <c r="F11" s="209">
        <v>14065276.27253958</v>
      </c>
      <c r="G11" s="209">
        <v>370507.50757123757</v>
      </c>
      <c r="H11" s="209">
        <v>380267.4163356791</v>
      </c>
      <c r="I11" s="209">
        <v>390284.42061679356</v>
      </c>
      <c r="J11" s="209">
        <v>400565.29282468115</v>
      </c>
      <c r="K11" s="209">
        <v>411116.98376826884</v>
      </c>
      <c r="L11" s="209">
        <v>421946.62735469267</v>
      </c>
      <c r="M11" s="209">
        <v>433061.5454124699</v>
      </c>
      <c r="N11" s="209">
        <v>444469.2526417253</v>
      </c>
      <c r="O11" s="209">
        <v>456177.4616948136</v>
      </c>
      <c r="P11" s="209">
        <v>468194.08839077846</v>
      </c>
      <c r="Q11" s="209">
        <v>480527.2570671683</v>
      </c>
      <c r="R11" s="209">
        <v>493185.3060728316</v>
      </c>
      <c r="S11" s="209">
        <v>506176.7934054022</v>
      </c>
      <c r="T11" s="209">
        <v>519510.50249728735</v>
      </c>
      <c r="U11" s="209">
        <v>533195.448154071</v>
      </c>
      <c r="V11" s="209">
        <v>547240.8826493454</v>
      </c>
      <c r="W11" s="209">
        <v>561656.3019800946</v>
      </c>
      <c r="X11" s="209">
        <v>576451.4522868543</v>
      </c>
      <c r="Y11" s="209">
        <v>591636.3364429944</v>
      </c>
      <c r="Z11" s="209">
        <v>607221.2208175758</v>
      </c>
      <c r="AA11" s="209">
        <v>623216.6422163525</v>
      </c>
      <c r="AB11" s="120"/>
      <c r="AC11" s="120"/>
      <c r="AD11" s="120"/>
      <c r="AE11" s="120"/>
      <c r="AF11" s="120"/>
      <c r="AG11" s="120"/>
      <c r="AH11" s="120"/>
      <c r="AI11" s="120"/>
      <c r="AJ11" s="120"/>
      <c r="AK11" s="120"/>
      <c r="AL11" s="120"/>
      <c r="AM11" s="120"/>
      <c r="AN11" s="120"/>
      <c r="AO11" s="120"/>
      <c r="AP11" s="120"/>
      <c r="AQ11" s="120"/>
      <c r="AR11" s="120"/>
      <c r="AS11" s="120"/>
      <c r="AT11" s="120"/>
      <c r="AU11" s="120"/>
      <c r="AV11" s="120"/>
      <c r="AW11" s="120"/>
      <c r="AX11" s="120"/>
      <c r="AY11" s="120"/>
      <c r="AZ11" s="120"/>
      <c r="BA11" s="120"/>
      <c r="BB11" s="120"/>
      <c r="BC11" s="120"/>
      <c r="BD11" s="120"/>
      <c r="BE11" s="120"/>
      <c r="BF11" s="120"/>
      <c r="BG11" s="120"/>
      <c r="BH11" s="120"/>
    </row>
    <row r="12" spans="2:60" ht="12.75">
      <c r="B12" s="140" t="s">
        <v>365</v>
      </c>
      <c r="C12" s="116"/>
      <c r="D12" s="102" t="s">
        <v>86</v>
      </c>
      <c r="E12" s="205">
        <f t="shared" si="3"/>
        <v>293967281.65564</v>
      </c>
      <c r="F12" s="209">
        <v>0</v>
      </c>
      <c r="G12" s="209">
        <v>0</v>
      </c>
      <c r="H12" s="209">
        <v>0</v>
      </c>
      <c r="I12" s="209">
        <v>48048183.39729742</v>
      </c>
      <c r="J12" s="209">
        <v>3630506.218205431</v>
      </c>
      <c r="K12" s="209">
        <v>1680181.8627982778</v>
      </c>
      <c r="L12" s="209">
        <v>563244.4117537062</v>
      </c>
      <c r="M12" s="209">
        <v>2692612.0062733893</v>
      </c>
      <c r="N12" s="209">
        <v>532346.1681033777</v>
      </c>
      <c r="O12" s="209">
        <v>17086560.304488294</v>
      </c>
      <c r="P12" s="209">
        <v>30938830.16155757</v>
      </c>
      <c r="Q12" s="209">
        <v>14253095.730446722</v>
      </c>
      <c r="R12" s="209">
        <v>17473563.918474484</v>
      </c>
      <c r="S12" s="209">
        <v>888160.2111472694</v>
      </c>
      <c r="T12" s="209">
        <v>3445583.203893832</v>
      </c>
      <c r="U12" s="209">
        <v>5512390.625535522</v>
      </c>
      <c r="V12" s="209">
        <v>30045839.27990738</v>
      </c>
      <c r="W12" s="209">
        <v>95117909.15129748</v>
      </c>
      <c r="X12" s="209">
        <v>9531425.081091916</v>
      </c>
      <c r="Y12" s="209">
        <v>6212603.23123896</v>
      </c>
      <c r="Z12" s="209">
        <v>4199821.203561717</v>
      </c>
      <c r="AA12" s="209">
        <v>2114425.488567258</v>
      </c>
      <c r="AB12" s="120"/>
      <c r="AC12" s="120"/>
      <c r="AD12" s="120"/>
      <c r="AE12" s="120"/>
      <c r="AF12" s="120"/>
      <c r="AG12" s="120"/>
      <c r="AH12" s="120"/>
      <c r="AI12" s="120"/>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c r="BG12" s="120"/>
      <c r="BH12" s="120"/>
    </row>
    <row r="13" spans="2:60" ht="12.75">
      <c r="B13" s="140" t="s">
        <v>366</v>
      </c>
      <c r="C13" s="116"/>
      <c r="D13" s="102" t="s">
        <v>148</v>
      </c>
      <c r="E13" s="205">
        <f t="shared" si="3"/>
        <v>0</v>
      </c>
      <c r="F13" s="209">
        <v>0</v>
      </c>
      <c r="G13" s="209">
        <v>0</v>
      </c>
      <c r="H13" s="209">
        <v>0</v>
      </c>
      <c r="I13" s="209">
        <v>0</v>
      </c>
      <c r="J13" s="209">
        <v>0</v>
      </c>
      <c r="K13" s="209">
        <v>0</v>
      </c>
      <c r="L13" s="209">
        <v>0</v>
      </c>
      <c r="M13" s="209">
        <v>0</v>
      </c>
      <c r="N13" s="209">
        <v>0</v>
      </c>
      <c r="O13" s="209">
        <v>0</v>
      </c>
      <c r="P13" s="209">
        <v>0</v>
      </c>
      <c r="Q13" s="209">
        <v>0</v>
      </c>
      <c r="R13" s="209">
        <v>0</v>
      </c>
      <c r="S13" s="209">
        <v>0</v>
      </c>
      <c r="T13" s="209">
        <v>0</v>
      </c>
      <c r="U13" s="209">
        <v>0</v>
      </c>
      <c r="V13" s="209">
        <v>0</v>
      </c>
      <c r="W13" s="209">
        <v>0</v>
      </c>
      <c r="X13" s="209">
        <v>0</v>
      </c>
      <c r="Y13" s="209">
        <v>0</v>
      </c>
      <c r="Z13" s="209">
        <v>0</v>
      </c>
      <c r="AA13" s="209">
        <v>0</v>
      </c>
      <c r="AB13" s="120"/>
      <c r="AC13" s="120"/>
      <c r="AD13" s="120"/>
      <c r="AE13" s="120"/>
      <c r="AF13" s="120"/>
      <c r="AG13" s="120"/>
      <c r="AH13" s="120"/>
      <c r="AI13" s="120"/>
      <c r="AJ13" s="120"/>
      <c r="AK13" s="120"/>
      <c r="AL13" s="120"/>
      <c r="AM13" s="120"/>
      <c r="AN13" s="120"/>
      <c r="AO13" s="120"/>
      <c r="AP13" s="120"/>
      <c r="AQ13" s="120"/>
      <c r="AR13" s="120"/>
      <c r="AS13" s="120"/>
      <c r="AT13" s="120"/>
      <c r="AU13" s="120"/>
      <c r="AV13" s="120"/>
      <c r="AW13" s="120"/>
      <c r="AX13" s="120"/>
      <c r="AY13" s="120"/>
      <c r="AZ13" s="120"/>
      <c r="BA13" s="120"/>
      <c r="BB13" s="120"/>
      <c r="BC13" s="120"/>
      <c r="BD13" s="120"/>
      <c r="BE13" s="120"/>
      <c r="BF13" s="120"/>
      <c r="BG13" s="120"/>
      <c r="BH13" s="120"/>
    </row>
    <row r="14" spans="2:60" ht="12.75">
      <c r="B14" s="140" t="s">
        <v>367</v>
      </c>
      <c r="C14" s="116"/>
      <c r="D14" s="102" t="s">
        <v>92</v>
      </c>
      <c r="E14" s="210">
        <f t="shared" si="3"/>
        <v>-1894051.1862608024</v>
      </c>
      <c r="F14" s="209">
        <v>0</v>
      </c>
      <c r="G14" s="209">
        <v>0</v>
      </c>
      <c r="H14" s="209">
        <v>0</v>
      </c>
      <c r="I14" s="209">
        <v>-39899.087329173926</v>
      </c>
      <c r="J14" s="209">
        <v>0</v>
      </c>
      <c r="K14" s="209">
        <v>-10495.958063425858</v>
      </c>
      <c r="L14" s="209">
        <v>0</v>
      </c>
      <c r="M14" s="209">
        <v>0</v>
      </c>
      <c r="N14" s="209">
        <v>0</v>
      </c>
      <c r="O14" s="209">
        <v>-1816159.9296496056</v>
      </c>
      <c r="P14" s="209">
        <v>0</v>
      </c>
      <c r="Q14" s="209">
        <v>0</v>
      </c>
      <c r="R14" s="209">
        <v>0</v>
      </c>
      <c r="S14" s="209">
        <v>0</v>
      </c>
      <c r="T14" s="209">
        <v>0</v>
      </c>
      <c r="U14" s="209">
        <v>0</v>
      </c>
      <c r="V14" s="209">
        <v>0</v>
      </c>
      <c r="W14" s="209">
        <v>0</v>
      </c>
      <c r="X14" s="209">
        <v>0</v>
      </c>
      <c r="Y14" s="209">
        <v>0</v>
      </c>
      <c r="Z14" s="209">
        <v>-17730.57013131661</v>
      </c>
      <c r="AA14" s="209">
        <v>-9765.641087280295</v>
      </c>
      <c r="AB14" s="120"/>
      <c r="AC14" s="120"/>
      <c r="AD14" s="120"/>
      <c r="AE14" s="120"/>
      <c r="AF14" s="120"/>
      <c r="AG14" s="120"/>
      <c r="AH14" s="120"/>
      <c r="AI14" s="120"/>
      <c r="AJ14" s="120"/>
      <c r="AK14" s="120"/>
      <c r="AL14" s="120"/>
      <c r="AM14" s="120"/>
      <c r="AN14" s="120"/>
      <c r="AO14" s="120"/>
      <c r="AP14" s="120"/>
      <c r="AQ14" s="120"/>
      <c r="AR14" s="120"/>
      <c r="AS14" s="120"/>
      <c r="AT14" s="120"/>
      <c r="AU14" s="120"/>
      <c r="AV14" s="120"/>
      <c r="AW14" s="120"/>
      <c r="AX14" s="120"/>
      <c r="AY14" s="120"/>
      <c r="AZ14" s="120"/>
      <c r="BA14" s="120"/>
      <c r="BB14" s="120"/>
      <c r="BC14" s="120"/>
      <c r="BD14" s="120"/>
      <c r="BE14" s="120"/>
      <c r="BF14" s="120"/>
      <c r="BG14" s="120"/>
      <c r="BH14" s="120"/>
    </row>
    <row r="15" spans="2:60" ht="12.75">
      <c r="B15" s="140"/>
      <c r="C15" s="116"/>
      <c r="D15" s="116" t="s">
        <v>88</v>
      </c>
      <c r="E15" s="205">
        <f t="shared" si="3"/>
        <v>755710997.8721386</v>
      </c>
      <c r="F15" s="121">
        <f aca="true" t="shared" si="4" ref="F15:AK15">SUM(F9:F14)</f>
        <v>56323379.36337925</v>
      </c>
      <c r="G15" s="121">
        <f t="shared" si="4"/>
        <v>151728972.7485955</v>
      </c>
      <c r="H15" s="121">
        <f t="shared" si="4"/>
        <v>246119581.47449046</v>
      </c>
      <c r="I15" s="121">
        <f t="shared" si="4"/>
        <v>48398568.73058504</v>
      </c>
      <c r="J15" s="121">
        <f t="shared" si="4"/>
        <v>4031071.5110301124</v>
      </c>
      <c r="K15" s="121">
        <f t="shared" si="4"/>
        <v>2080802.8885031207</v>
      </c>
      <c r="L15" s="121">
        <f t="shared" si="4"/>
        <v>985191.0391083988</v>
      </c>
      <c r="M15" s="121">
        <f t="shared" si="4"/>
        <v>3125673.5516858594</v>
      </c>
      <c r="N15" s="121">
        <f t="shared" si="4"/>
        <v>976815.4207451029</v>
      </c>
      <c r="O15" s="121">
        <f t="shared" si="4"/>
        <v>15726577.836533502</v>
      </c>
      <c r="P15" s="121">
        <f t="shared" si="4"/>
        <v>31407024.24994835</v>
      </c>
      <c r="Q15" s="121">
        <f t="shared" si="4"/>
        <v>14733622.98751389</v>
      </c>
      <c r="R15" s="121">
        <f t="shared" si="4"/>
        <v>17966749.224547315</v>
      </c>
      <c r="S15" s="121">
        <f t="shared" si="4"/>
        <v>1394337.0045526717</v>
      </c>
      <c r="T15" s="121">
        <f t="shared" si="4"/>
        <v>3965093.7063911194</v>
      </c>
      <c r="U15" s="121">
        <f t="shared" si="4"/>
        <v>6045586.073689593</v>
      </c>
      <c r="V15" s="121">
        <f t="shared" si="4"/>
        <v>30593080.162556726</v>
      </c>
      <c r="W15" s="121">
        <f t="shared" si="4"/>
        <v>95679565.45327757</v>
      </c>
      <c r="X15" s="121">
        <f t="shared" si="4"/>
        <v>10107876.53337877</v>
      </c>
      <c r="Y15" s="121">
        <f t="shared" si="4"/>
        <v>6804239.567681955</v>
      </c>
      <c r="Z15" s="121">
        <f t="shared" si="4"/>
        <v>4789311.854247976</v>
      </c>
      <c r="AA15" s="121">
        <f t="shared" si="4"/>
        <v>2727876.489696331</v>
      </c>
      <c r="AB15" s="121">
        <f t="shared" si="4"/>
        <v>0</v>
      </c>
      <c r="AC15" s="121">
        <f t="shared" si="4"/>
        <v>0</v>
      </c>
      <c r="AD15" s="121">
        <f t="shared" si="4"/>
        <v>0</v>
      </c>
      <c r="AE15" s="121">
        <f t="shared" si="4"/>
        <v>0</v>
      </c>
      <c r="AF15" s="121">
        <f t="shared" si="4"/>
        <v>0</v>
      </c>
      <c r="AG15" s="121">
        <f t="shared" si="4"/>
        <v>0</v>
      </c>
      <c r="AH15" s="121">
        <f t="shared" si="4"/>
        <v>0</v>
      </c>
      <c r="AI15" s="121">
        <f t="shared" si="4"/>
        <v>0</v>
      </c>
      <c r="AJ15" s="121">
        <f t="shared" si="4"/>
        <v>0</v>
      </c>
      <c r="AK15" s="121">
        <f t="shared" si="4"/>
        <v>0</v>
      </c>
      <c r="AL15" s="121">
        <f aca="true" t="shared" si="5" ref="AL15:BH15">SUM(AL9:AL14)</f>
        <v>0</v>
      </c>
      <c r="AM15" s="121">
        <f t="shared" si="5"/>
        <v>0</v>
      </c>
      <c r="AN15" s="121">
        <f t="shared" si="5"/>
        <v>0</v>
      </c>
      <c r="AO15" s="121">
        <f t="shared" si="5"/>
        <v>0</v>
      </c>
      <c r="AP15" s="121">
        <f t="shared" si="5"/>
        <v>0</v>
      </c>
      <c r="AQ15" s="121">
        <f t="shared" si="5"/>
        <v>0</v>
      </c>
      <c r="AR15" s="121">
        <f t="shared" si="5"/>
        <v>0</v>
      </c>
      <c r="AS15" s="121">
        <f t="shared" si="5"/>
        <v>0</v>
      </c>
      <c r="AT15" s="121">
        <f t="shared" si="5"/>
        <v>0</v>
      </c>
      <c r="AU15" s="121">
        <f t="shared" si="5"/>
        <v>0</v>
      </c>
      <c r="AV15" s="121">
        <f t="shared" si="5"/>
        <v>0</v>
      </c>
      <c r="AW15" s="121">
        <f t="shared" si="5"/>
        <v>0</v>
      </c>
      <c r="AX15" s="121">
        <f t="shared" si="5"/>
        <v>0</v>
      </c>
      <c r="AY15" s="121">
        <f t="shared" si="5"/>
        <v>0</v>
      </c>
      <c r="AZ15" s="121">
        <f t="shared" si="5"/>
        <v>0</v>
      </c>
      <c r="BA15" s="121">
        <f t="shared" si="5"/>
        <v>0</v>
      </c>
      <c r="BB15" s="121">
        <f t="shared" si="5"/>
        <v>0</v>
      </c>
      <c r="BC15" s="121">
        <f t="shared" si="5"/>
        <v>0</v>
      </c>
      <c r="BD15" s="121">
        <f t="shared" si="5"/>
        <v>0</v>
      </c>
      <c r="BE15" s="121">
        <f t="shared" si="5"/>
        <v>0</v>
      </c>
      <c r="BF15" s="121">
        <f t="shared" si="5"/>
        <v>0</v>
      </c>
      <c r="BG15" s="121">
        <f t="shared" si="5"/>
        <v>0</v>
      </c>
      <c r="BH15" s="121">
        <f t="shared" si="5"/>
        <v>0</v>
      </c>
    </row>
    <row r="16" spans="2:60" ht="12.75">
      <c r="B16" s="140"/>
      <c r="C16" s="116" t="s">
        <v>204</v>
      </c>
      <c r="D16" s="116"/>
      <c r="E16" s="205"/>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21"/>
      <c r="AM16" s="121"/>
      <c r="AN16" s="121"/>
      <c r="AO16" s="121"/>
      <c r="AP16" s="121"/>
      <c r="AQ16" s="121"/>
      <c r="AR16" s="121"/>
      <c r="AS16" s="121"/>
      <c r="AT16" s="121"/>
      <c r="AU16" s="121"/>
      <c r="AV16" s="121"/>
      <c r="AW16" s="121"/>
      <c r="AX16" s="121"/>
      <c r="AY16" s="121"/>
      <c r="AZ16" s="121"/>
      <c r="BA16" s="121"/>
      <c r="BB16" s="121"/>
      <c r="BC16" s="121"/>
      <c r="BD16" s="121"/>
      <c r="BE16" s="121"/>
      <c r="BF16" s="121"/>
      <c r="BG16" s="121"/>
      <c r="BH16" s="121"/>
    </row>
    <row r="17" spans="2:60" ht="24.75">
      <c r="B17" s="140" t="s">
        <v>368</v>
      </c>
      <c r="C17" s="116"/>
      <c r="D17" s="102" t="s">
        <v>205</v>
      </c>
      <c r="E17" s="205">
        <f t="shared" si="3"/>
        <v>0</v>
      </c>
      <c r="F17" s="120"/>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c r="AN17" s="120"/>
      <c r="AO17" s="120"/>
      <c r="AP17" s="120"/>
      <c r="AQ17" s="120"/>
      <c r="AR17" s="120"/>
      <c r="AS17" s="120"/>
      <c r="AT17" s="120"/>
      <c r="AU17" s="120"/>
      <c r="AV17" s="120"/>
      <c r="AW17" s="120"/>
      <c r="AX17" s="120"/>
      <c r="AY17" s="120"/>
      <c r="AZ17" s="120"/>
      <c r="BA17" s="120"/>
      <c r="BB17" s="120"/>
      <c r="BC17" s="120"/>
      <c r="BD17" s="120"/>
      <c r="BE17" s="120"/>
      <c r="BF17" s="120"/>
      <c r="BG17" s="120"/>
      <c r="BH17" s="120"/>
    </row>
    <row r="18" spans="2:60" ht="12.75">
      <c r="B18" s="140" t="s">
        <v>369</v>
      </c>
      <c r="C18" s="116"/>
      <c r="D18" s="102" t="s">
        <v>86</v>
      </c>
      <c r="E18" s="205">
        <f t="shared" si="3"/>
        <v>13726610.209088776</v>
      </c>
      <c r="F18" s="120">
        <v>0</v>
      </c>
      <c r="G18" s="120">
        <v>32777.4692256735</v>
      </c>
      <c r="H18" s="120">
        <v>61485.69434267557</v>
      </c>
      <c r="I18" s="120">
        <v>0</v>
      </c>
      <c r="J18" s="120">
        <v>0</v>
      </c>
      <c r="K18" s="120">
        <v>0</v>
      </c>
      <c r="L18" s="120">
        <v>0</v>
      </c>
      <c r="M18" s="120">
        <v>0</v>
      </c>
      <c r="N18" s="120">
        <v>0</v>
      </c>
      <c r="O18" s="120">
        <v>1049.2520601967262</v>
      </c>
      <c r="P18" s="120">
        <v>354000.49304444867</v>
      </c>
      <c r="Q18" s="120">
        <v>1021104.8542665819</v>
      </c>
      <c r="R18" s="120">
        <v>2824.7264562758673</v>
      </c>
      <c r="S18" s="120">
        <v>1530278.9677610705</v>
      </c>
      <c r="T18" s="120">
        <v>2855468.9032742125</v>
      </c>
      <c r="U18" s="120">
        <v>229471.4204325061</v>
      </c>
      <c r="V18" s="120">
        <v>597654.9124647831</v>
      </c>
      <c r="W18" s="120">
        <v>828826.3399407908</v>
      </c>
      <c r="X18" s="120">
        <v>3588349.6107556056</v>
      </c>
      <c r="Y18" s="120">
        <v>739306.427670618</v>
      </c>
      <c r="Z18" s="120">
        <v>882175.3591811857</v>
      </c>
      <c r="AA18" s="120">
        <v>1001835.7782121528</v>
      </c>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row>
    <row r="19" spans="2:60" ht="12.75">
      <c r="B19" s="140" t="s">
        <v>368</v>
      </c>
      <c r="C19" s="116"/>
      <c r="D19" s="102" t="s">
        <v>148</v>
      </c>
      <c r="E19" s="205">
        <f t="shared" si="3"/>
        <v>0</v>
      </c>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row>
    <row r="20" spans="2:60" ht="12.75">
      <c r="B20" s="140" t="s">
        <v>368</v>
      </c>
      <c r="C20" s="116"/>
      <c r="D20" s="102" t="s">
        <v>92</v>
      </c>
      <c r="E20" s="205">
        <f t="shared" si="3"/>
        <v>0</v>
      </c>
      <c r="F20" s="120"/>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row>
    <row r="21" spans="2:60" ht="12.75">
      <c r="B21" s="140"/>
      <c r="C21" s="116"/>
      <c r="D21" s="116" t="s">
        <v>88</v>
      </c>
      <c r="E21" s="206">
        <f t="shared" si="3"/>
        <v>13726610.209088776</v>
      </c>
      <c r="F21" s="206">
        <f aca="true" t="shared" si="6" ref="F21:AK21">SUM(F17:F20)</f>
        <v>0</v>
      </c>
      <c r="G21" s="206">
        <f t="shared" si="6"/>
        <v>32777.4692256735</v>
      </c>
      <c r="H21" s="206">
        <f t="shared" si="6"/>
        <v>61485.69434267557</v>
      </c>
      <c r="I21" s="206">
        <f t="shared" si="6"/>
        <v>0</v>
      </c>
      <c r="J21" s="206">
        <f t="shared" si="6"/>
        <v>0</v>
      </c>
      <c r="K21" s="206">
        <f t="shared" si="6"/>
        <v>0</v>
      </c>
      <c r="L21" s="206">
        <f t="shared" si="6"/>
        <v>0</v>
      </c>
      <c r="M21" s="206">
        <f t="shared" si="6"/>
        <v>0</v>
      </c>
      <c r="N21" s="206">
        <f t="shared" si="6"/>
        <v>0</v>
      </c>
      <c r="O21" s="206">
        <f t="shared" si="6"/>
        <v>1049.2520601967262</v>
      </c>
      <c r="P21" s="206">
        <f t="shared" si="6"/>
        <v>354000.49304444867</v>
      </c>
      <c r="Q21" s="206">
        <f t="shared" si="6"/>
        <v>1021104.8542665819</v>
      </c>
      <c r="R21" s="206">
        <f t="shared" si="6"/>
        <v>2824.7264562758673</v>
      </c>
      <c r="S21" s="206">
        <f t="shared" si="6"/>
        <v>1530278.9677610705</v>
      </c>
      <c r="T21" s="206">
        <f t="shared" si="6"/>
        <v>2855468.9032742125</v>
      </c>
      <c r="U21" s="206">
        <f t="shared" si="6"/>
        <v>229471.4204325061</v>
      </c>
      <c r="V21" s="206">
        <f t="shared" si="6"/>
        <v>597654.9124647831</v>
      </c>
      <c r="W21" s="206">
        <f t="shared" si="6"/>
        <v>828826.3399407908</v>
      </c>
      <c r="X21" s="206">
        <f t="shared" si="6"/>
        <v>3588349.6107556056</v>
      </c>
      <c r="Y21" s="206">
        <f t="shared" si="6"/>
        <v>739306.427670618</v>
      </c>
      <c r="Z21" s="206">
        <f t="shared" si="6"/>
        <v>882175.3591811857</v>
      </c>
      <c r="AA21" s="206">
        <f t="shared" si="6"/>
        <v>1001835.7782121528</v>
      </c>
      <c r="AB21" s="206">
        <f t="shared" si="6"/>
        <v>0</v>
      </c>
      <c r="AC21" s="206">
        <f t="shared" si="6"/>
        <v>0</v>
      </c>
      <c r="AD21" s="206">
        <f t="shared" si="6"/>
        <v>0</v>
      </c>
      <c r="AE21" s="206">
        <f t="shared" si="6"/>
        <v>0</v>
      </c>
      <c r="AF21" s="206">
        <f t="shared" si="6"/>
        <v>0</v>
      </c>
      <c r="AG21" s="206">
        <f t="shared" si="6"/>
        <v>0</v>
      </c>
      <c r="AH21" s="206">
        <f t="shared" si="6"/>
        <v>0</v>
      </c>
      <c r="AI21" s="206">
        <f t="shared" si="6"/>
        <v>0</v>
      </c>
      <c r="AJ21" s="206">
        <f t="shared" si="6"/>
        <v>0</v>
      </c>
      <c r="AK21" s="206">
        <f t="shared" si="6"/>
        <v>0</v>
      </c>
      <c r="AL21" s="206">
        <f aca="true" t="shared" si="7" ref="AL21:BH21">SUM(AL17:AL20)</f>
        <v>0</v>
      </c>
      <c r="AM21" s="206">
        <f t="shared" si="7"/>
        <v>0</v>
      </c>
      <c r="AN21" s="206">
        <f t="shared" si="7"/>
        <v>0</v>
      </c>
      <c r="AO21" s="206">
        <f t="shared" si="7"/>
        <v>0</v>
      </c>
      <c r="AP21" s="206">
        <f t="shared" si="7"/>
        <v>0</v>
      </c>
      <c r="AQ21" s="206">
        <f t="shared" si="7"/>
        <v>0</v>
      </c>
      <c r="AR21" s="206">
        <f t="shared" si="7"/>
        <v>0</v>
      </c>
      <c r="AS21" s="206">
        <f t="shared" si="7"/>
        <v>0</v>
      </c>
      <c r="AT21" s="206">
        <f t="shared" si="7"/>
        <v>0</v>
      </c>
      <c r="AU21" s="206">
        <f t="shared" si="7"/>
        <v>0</v>
      </c>
      <c r="AV21" s="206">
        <f t="shared" si="7"/>
        <v>0</v>
      </c>
      <c r="AW21" s="206">
        <f t="shared" si="7"/>
        <v>0</v>
      </c>
      <c r="AX21" s="206">
        <f t="shared" si="7"/>
        <v>0</v>
      </c>
      <c r="AY21" s="206">
        <f t="shared" si="7"/>
        <v>0</v>
      </c>
      <c r="AZ21" s="206">
        <f t="shared" si="7"/>
        <v>0</v>
      </c>
      <c r="BA21" s="206">
        <f t="shared" si="7"/>
        <v>0</v>
      </c>
      <c r="BB21" s="206">
        <f t="shared" si="7"/>
        <v>0</v>
      </c>
      <c r="BC21" s="206">
        <f t="shared" si="7"/>
        <v>0</v>
      </c>
      <c r="BD21" s="206">
        <f t="shared" si="7"/>
        <v>0</v>
      </c>
      <c r="BE21" s="206">
        <f t="shared" si="7"/>
        <v>0</v>
      </c>
      <c r="BF21" s="206">
        <f t="shared" si="7"/>
        <v>0</v>
      </c>
      <c r="BG21" s="206">
        <f t="shared" si="7"/>
        <v>0</v>
      </c>
      <c r="BH21" s="206">
        <f t="shared" si="7"/>
        <v>0</v>
      </c>
    </row>
    <row r="22" spans="2:60" ht="12.75">
      <c r="B22" s="140"/>
      <c r="C22" s="116"/>
      <c r="D22" s="116" t="s">
        <v>113</v>
      </c>
      <c r="E22" s="206">
        <f>E15+E21</f>
        <v>769437608.0812274</v>
      </c>
      <c r="F22" s="206">
        <f aca="true" t="shared" si="8" ref="F22:BH22">F15+F21</f>
        <v>56323379.36337925</v>
      </c>
      <c r="G22" s="206">
        <f t="shared" si="8"/>
        <v>151761750.21782118</v>
      </c>
      <c r="H22" s="206">
        <f t="shared" si="8"/>
        <v>246181067.16883314</v>
      </c>
      <c r="I22" s="206">
        <f t="shared" si="8"/>
        <v>48398568.73058504</v>
      </c>
      <c r="J22" s="206">
        <f t="shared" si="8"/>
        <v>4031071.5110301124</v>
      </c>
      <c r="K22" s="206">
        <f t="shared" si="8"/>
        <v>2080802.8885031207</v>
      </c>
      <c r="L22" s="206">
        <f t="shared" si="8"/>
        <v>985191.0391083988</v>
      </c>
      <c r="M22" s="206">
        <f t="shared" si="8"/>
        <v>3125673.5516858594</v>
      </c>
      <c r="N22" s="206">
        <f t="shared" si="8"/>
        <v>976815.4207451029</v>
      </c>
      <c r="O22" s="206">
        <f t="shared" si="8"/>
        <v>15727627.088593699</v>
      </c>
      <c r="P22" s="206">
        <f t="shared" si="8"/>
        <v>31761024.742992796</v>
      </c>
      <c r="Q22" s="206">
        <f t="shared" si="8"/>
        <v>15754727.841780473</v>
      </c>
      <c r="R22" s="206">
        <f t="shared" si="8"/>
        <v>17969573.951003592</v>
      </c>
      <c r="S22" s="206">
        <f t="shared" si="8"/>
        <v>2924615.972313742</v>
      </c>
      <c r="T22" s="206">
        <f t="shared" si="8"/>
        <v>6820562.609665332</v>
      </c>
      <c r="U22" s="206">
        <f t="shared" si="8"/>
        <v>6275057.494122099</v>
      </c>
      <c r="V22" s="206">
        <f t="shared" si="8"/>
        <v>31190735.07502151</v>
      </c>
      <c r="W22" s="206">
        <f t="shared" si="8"/>
        <v>96508391.79321836</v>
      </c>
      <c r="X22" s="206">
        <f t="shared" si="8"/>
        <v>13696226.144134376</v>
      </c>
      <c r="Y22" s="206">
        <f t="shared" si="8"/>
        <v>7543545.995352574</v>
      </c>
      <c r="Z22" s="206">
        <f t="shared" si="8"/>
        <v>5671487.213429162</v>
      </c>
      <c r="AA22" s="206">
        <f t="shared" si="8"/>
        <v>3729712.2679084837</v>
      </c>
      <c r="AB22" s="206">
        <f t="shared" si="8"/>
        <v>0</v>
      </c>
      <c r="AC22" s="206">
        <f t="shared" si="8"/>
        <v>0</v>
      </c>
      <c r="AD22" s="206">
        <f t="shared" si="8"/>
        <v>0</v>
      </c>
      <c r="AE22" s="206">
        <f t="shared" si="8"/>
        <v>0</v>
      </c>
      <c r="AF22" s="206">
        <f t="shared" si="8"/>
        <v>0</v>
      </c>
      <c r="AG22" s="206">
        <f t="shared" si="8"/>
        <v>0</v>
      </c>
      <c r="AH22" s="206">
        <f t="shared" si="8"/>
        <v>0</v>
      </c>
      <c r="AI22" s="206">
        <f t="shared" si="8"/>
        <v>0</v>
      </c>
      <c r="AJ22" s="206">
        <f t="shared" si="8"/>
        <v>0</v>
      </c>
      <c r="AK22" s="206">
        <f t="shared" si="8"/>
        <v>0</v>
      </c>
      <c r="AL22" s="206">
        <f t="shared" si="8"/>
        <v>0</v>
      </c>
      <c r="AM22" s="206">
        <f t="shared" si="8"/>
        <v>0</v>
      </c>
      <c r="AN22" s="206">
        <f t="shared" si="8"/>
        <v>0</v>
      </c>
      <c r="AO22" s="206">
        <f t="shared" si="8"/>
        <v>0</v>
      </c>
      <c r="AP22" s="206">
        <f t="shared" si="8"/>
        <v>0</v>
      </c>
      <c r="AQ22" s="206">
        <f t="shared" si="8"/>
        <v>0</v>
      </c>
      <c r="AR22" s="206">
        <f t="shared" si="8"/>
        <v>0</v>
      </c>
      <c r="AS22" s="206">
        <f t="shared" si="8"/>
        <v>0</v>
      </c>
      <c r="AT22" s="206">
        <f t="shared" si="8"/>
        <v>0</v>
      </c>
      <c r="AU22" s="206">
        <f t="shared" si="8"/>
        <v>0</v>
      </c>
      <c r="AV22" s="206">
        <f t="shared" si="8"/>
        <v>0</v>
      </c>
      <c r="AW22" s="206">
        <f t="shared" si="8"/>
        <v>0</v>
      </c>
      <c r="AX22" s="206">
        <f t="shared" si="8"/>
        <v>0</v>
      </c>
      <c r="AY22" s="206">
        <f t="shared" si="8"/>
        <v>0</v>
      </c>
      <c r="AZ22" s="206">
        <f t="shared" si="8"/>
        <v>0</v>
      </c>
      <c r="BA22" s="206">
        <f t="shared" si="8"/>
        <v>0</v>
      </c>
      <c r="BB22" s="206">
        <f t="shared" si="8"/>
        <v>0</v>
      </c>
      <c r="BC22" s="206">
        <f t="shared" si="8"/>
        <v>0</v>
      </c>
      <c r="BD22" s="206">
        <f t="shared" si="8"/>
        <v>0</v>
      </c>
      <c r="BE22" s="206">
        <f t="shared" si="8"/>
        <v>0</v>
      </c>
      <c r="BF22" s="206">
        <f t="shared" si="8"/>
        <v>0</v>
      </c>
      <c r="BG22" s="206">
        <f t="shared" si="8"/>
        <v>0</v>
      </c>
      <c r="BH22" s="206">
        <f t="shared" si="8"/>
        <v>0</v>
      </c>
    </row>
    <row r="23" spans="2:60" ht="12.75">
      <c r="B23" s="140"/>
      <c r="C23" s="116" t="s">
        <v>249</v>
      </c>
      <c r="D23" s="116"/>
      <c r="E23" s="205">
        <f t="shared" si="3"/>
        <v>0</v>
      </c>
      <c r="F23" s="143"/>
      <c r="G23" s="143"/>
      <c r="H23" s="143"/>
      <c r="I23" s="143"/>
      <c r="J23" s="143"/>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43"/>
      <c r="AL23" s="143"/>
      <c r="AM23" s="143"/>
      <c r="AN23" s="143"/>
      <c r="AO23" s="143"/>
      <c r="AP23" s="143"/>
      <c r="AQ23" s="143"/>
      <c r="AR23" s="143"/>
      <c r="AS23" s="143"/>
      <c r="AT23" s="143"/>
      <c r="AU23" s="143"/>
      <c r="AV23" s="143"/>
      <c r="AW23" s="143"/>
      <c r="AX23" s="143"/>
      <c r="AY23" s="143"/>
      <c r="AZ23" s="143"/>
      <c r="BA23" s="143"/>
      <c r="BB23" s="143"/>
      <c r="BC23" s="143"/>
      <c r="BD23" s="143"/>
      <c r="BE23" s="143"/>
      <c r="BF23" s="143"/>
      <c r="BG23" s="143"/>
      <c r="BH23" s="143"/>
    </row>
    <row r="24" spans="2:60" ht="12.75">
      <c r="B24" s="140" t="s">
        <v>370</v>
      </c>
      <c r="C24" s="116"/>
      <c r="D24" s="127" t="s">
        <v>138</v>
      </c>
      <c r="E24" s="205">
        <f t="shared" si="3"/>
        <v>1925209024.283897</v>
      </c>
      <c r="F24" s="209">
        <v>0</v>
      </c>
      <c r="G24" s="209">
        <v>0</v>
      </c>
      <c r="H24" s="209">
        <v>7781204.750260146</v>
      </c>
      <c r="I24" s="209">
        <v>34510000</v>
      </c>
      <c r="J24" s="209">
        <v>37094545.45454545</v>
      </c>
      <c r="K24" s="209">
        <v>45249090.90909091</v>
      </c>
      <c r="L24" s="209">
        <v>55417272.72727272</v>
      </c>
      <c r="M24" s="209">
        <v>62939090.90909091</v>
      </c>
      <c r="N24" s="209">
        <v>60193636.36363636</v>
      </c>
      <c r="O24" s="209">
        <v>77845941.18</v>
      </c>
      <c r="P24" s="209">
        <v>106500515.5</v>
      </c>
      <c r="Q24" s="209">
        <v>96256345.98</v>
      </c>
      <c r="R24" s="209">
        <v>109054382.2</v>
      </c>
      <c r="S24" s="209">
        <v>111601286.92999999</v>
      </c>
      <c r="T24" s="209">
        <v>121069673.63</v>
      </c>
      <c r="U24" s="209">
        <v>128350457.71000001</v>
      </c>
      <c r="V24" s="209">
        <v>131455665.9</v>
      </c>
      <c r="W24" s="209">
        <v>134442550.76</v>
      </c>
      <c r="X24" s="209">
        <v>156149610.95999998</v>
      </c>
      <c r="Y24" s="209">
        <v>164648879.89000002</v>
      </c>
      <c r="Z24" s="209">
        <v>143065603.42000002</v>
      </c>
      <c r="AA24" s="209">
        <v>141583269.11</v>
      </c>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row>
    <row r="25" spans="2:60" ht="12.75">
      <c r="B25" s="140" t="s">
        <v>371</v>
      </c>
      <c r="C25" s="116"/>
      <c r="D25" s="127" t="s">
        <v>139</v>
      </c>
      <c r="E25" s="210">
        <f t="shared" si="3"/>
        <v>-444868454.2115348</v>
      </c>
      <c r="F25" s="209">
        <v>0</v>
      </c>
      <c r="G25" s="209">
        <v>-5017</v>
      </c>
      <c r="H25" s="209">
        <v>-4490476.332806301</v>
      </c>
      <c r="I25" s="209">
        <v>-18640132.50917214</v>
      </c>
      <c r="J25" s="209">
        <v>-25019646.265902087</v>
      </c>
      <c r="K25" s="209">
        <v>-30626753.0626335</v>
      </c>
      <c r="L25" s="209">
        <v>-26347020.2950314</v>
      </c>
      <c r="M25" s="209">
        <v>-13459330.237325879</v>
      </c>
      <c r="N25" s="209">
        <v>-23007121.239092927</v>
      </c>
      <c r="O25" s="209">
        <v>-15700839.969999999</v>
      </c>
      <c r="P25" s="209">
        <v>-19319851.69</v>
      </c>
      <c r="Q25" s="209">
        <v>-16341941.399999999</v>
      </c>
      <c r="R25" s="209">
        <v>-19123563.45770377</v>
      </c>
      <c r="S25" s="209">
        <v>-26686587.154303245</v>
      </c>
      <c r="T25" s="209">
        <v>-27989736.4831376</v>
      </c>
      <c r="U25" s="209">
        <v>-25107557.60820333</v>
      </c>
      <c r="V25" s="209">
        <v>-22227674.492059592</v>
      </c>
      <c r="W25" s="209">
        <v>-21211763.442708146</v>
      </c>
      <c r="X25" s="209">
        <v>-21698664.931077998</v>
      </c>
      <c r="Y25" s="209">
        <v>-23953093.29037686</v>
      </c>
      <c r="Z25" s="209">
        <v>-33719978.81</v>
      </c>
      <c r="AA25" s="209">
        <v>-30191704.54</v>
      </c>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row>
    <row r="26" spans="2:60" ht="12.75">
      <c r="B26" s="140" t="s">
        <v>372</v>
      </c>
      <c r="C26" s="116"/>
      <c r="D26" s="127" t="s">
        <v>140</v>
      </c>
      <c r="E26" s="210">
        <f t="shared" si="3"/>
        <v>-162292676.43041122</v>
      </c>
      <c r="F26" s="209">
        <v>0</v>
      </c>
      <c r="G26" s="209">
        <v>0</v>
      </c>
      <c r="H26" s="209">
        <v>0</v>
      </c>
      <c r="I26" s="209">
        <v>0</v>
      </c>
      <c r="J26" s="209">
        <v>0</v>
      </c>
      <c r="K26" s="209">
        <v>0</v>
      </c>
      <c r="L26" s="209">
        <v>0</v>
      </c>
      <c r="M26" s="209">
        <v>0</v>
      </c>
      <c r="N26" s="209">
        <v>0</v>
      </c>
      <c r="O26" s="209">
        <v>0</v>
      </c>
      <c r="P26" s="209">
        <v>0</v>
      </c>
      <c r="Q26" s="209">
        <v>-1241247.9709019174</v>
      </c>
      <c r="R26" s="209">
        <v>-10003035.068655632</v>
      </c>
      <c r="S26" s="209">
        <v>-9248474.981122704</v>
      </c>
      <c r="T26" s="209">
        <v>-9031496.660058718</v>
      </c>
      <c r="U26" s="209">
        <v>-15529604.430539003</v>
      </c>
      <c r="V26" s="209">
        <v>-16393420.822382122</v>
      </c>
      <c r="W26" s="209">
        <v>-19332535.29518755</v>
      </c>
      <c r="X26" s="209">
        <v>-22954613.108676594</v>
      </c>
      <c r="Y26" s="209">
        <v>-24794411.57988694</v>
      </c>
      <c r="Z26" s="209">
        <v>-16591395.225000001</v>
      </c>
      <c r="AA26" s="209">
        <v>-17172441.288000003</v>
      </c>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row>
    <row r="27" spans="2:60" ht="12.75">
      <c r="B27" s="140" t="s">
        <v>373</v>
      </c>
      <c r="C27" s="116"/>
      <c r="D27" s="127" t="s">
        <v>207</v>
      </c>
      <c r="E27" s="210">
        <f t="shared" si="3"/>
        <v>-1329908972.552538</v>
      </c>
      <c r="F27" s="209">
        <v>0</v>
      </c>
      <c r="G27" s="209">
        <v>-4369199.967849496</v>
      </c>
      <c r="H27" s="209">
        <v>-20430234.023875467</v>
      </c>
      <c r="I27" s="209">
        <v>-47225547.08122049</v>
      </c>
      <c r="J27" s="209">
        <v>-55557279.83474389</v>
      </c>
      <c r="K27" s="209">
        <v>-59714146.051515505</v>
      </c>
      <c r="L27" s="209">
        <v>-64444549.99846304</v>
      </c>
      <c r="M27" s="209">
        <v>-67548846.4219421</v>
      </c>
      <c r="N27" s="209">
        <v>-69504581.25625406</v>
      </c>
      <c r="O27" s="209">
        <v>-73048193.10527179</v>
      </c>
      <c r="P27" s="209">
        <v>-76879310.03845331</v>
      </c>
      <c r="Q27" s="209">
        <v>-79094239.8312353</v>
      </c>
      <c r="R27" s="209">
        <v>-80766918.53581893</v>
      </c>
      <c r="S27" s="209">
        <v>-82499394.86915858</v>
      </c>
      <c r="T27" s="209">
        <v>-82064147.19199306</v>
      </c>
      <c r="U27" s="209">
        <v>-82399193.46314593</v>
      </c>
      <c r="V27" s="209">
        <v>-80300275.91839057</v>
      </c>
      <c r="W27" s="209">
        <v>-63281380.45496435</v>
      </c>
      <c r="X27" s="209">
        <v>-66862252.646153055</v>
      </c>
      <c r="Y27" s="209">
        <v>-64194311.44526783</v>
      </c>
      <c r="Z27" s="209">
        <v>-57673896.24619118</v>
      </c>
      <c r="AA27" s="209">
        <v>-52051074.17062971</v>
      </c>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row>
    <row r="28" spans="2:60" ht="12.75">
      <c r="B28" s="140"/>
      <c r="C28" s="116"/>
      <c r="D28" s="116" t="s">
        <v>208</v>
      </c>
      <c r="E28" s="210">
        <f t="shared" si="3"/>
        <v>-11861078.910587035</v>
      </c>
      <c r="F28" s="210">
        <f>SUM(F23:F27)</f>
        <v>0</v>
      </c>
      <c r="G28" s="210">
        <f aca="true" t="shared" si="9" ref="G28:BH28">SUM(G23:G27)</f>
        <v>-4374216.967849496</v>
      </c>
      <c r="H28" s="210">
        <f t="shared" si="9"/>
        <v>-17139505.606421623</v>
      </c>
      <c r="I28" s="210">
        <f t="shared" si="9"/>
        <v>-31355679.590392634</v>
      </c>
      <c r="J28" s="210">
        <f t="shared" si="9"/>
        <v>-43482380.64610052</v>
      </c>
      <c r="K28" s="210">
        <f t="shared" si="9"/>
        <v>-45091808.2050581</v>
      </c>
      <c r="L28" s="210">
        <f t="shared" si="9"/>
        <v>-35374297.56622172</v>
      </c>
      <c r="M28" s="210">
        <f t="shared" si="9"/>
        <v>-18069085.75017707</v>
      </c>
      <c r="N28" s="210">
        <f t="shared" si="9"/>
        <v>-32318066.131710634</v>
      </c>
      <c r="O28" s="210">
        <f t="shared" si="9"/>
        <v>-10903091.895271778</v>
      </c>
      <c r="P28" s="210">
        <f t="shared" si="9"/>
        <v>10301353.771546692</v>
      </c>
      <c r="Q28" s="210">
        <f t="shared" si="9"/>
        <v>-421083.22213721275</v>
      </c>
      <c r="R28" s="210">
        <f t="shared" si="9"/>
        <v>-839134.8621783257</v>
      </c>
      <c r="S28" s="210">
        <f t="shared" si="9"/>
        <v>-6833170.074584529</v>
      </c>
      <c r="T28" s="210">
        <f t="shared" si="9"/>
        <v>1984293.294810608</v>
      </c>
      <c r="U28" s="210">
        <f t="shared" si="9"/>
        <v>5314102.208111763</v>
      </c>
      <c r="V28" s="210">
        <f t="shared" si="9"/>
        <v>12534294.667167723</v>
      </c>
      <c r="W28" s="210">
        <f t="shared" si="9"/>
        <v>30616871.567139946</v>
      </c>
      <c r="X28" s="210">
        <f t="shared" si="9"/>
        <v>44634080.27409234</v>
      </c>
      <c r="Y28" s="210">
        <f t="shared" si="9"/>
        <v>51707063.574468374</v>
      </c>
      <c r="Z28" s="210">
        <f t="shared" si="9"/>
        <v>35080333.13880884</v>
      </c>
      <c r="AA28" s="210">
        <f t="shared" si="9"/>
        <v>42168049.11137031</v>
      </c>
      <c r="AB28" s="210">
        <f t="shared" si="9"/>
        <v>0</v>
      </c>
      <c r="AC28" s="210">
        <f t="shared" si="9"/>
        <v>0</v>
      </c>
      <c r="AD28" s="210">
        <f t="shared" si="9"/>
        <v>0</v>
      </c>
      <c r="AE28" s="210">
        <f t="shared" si="9"/>
        <v>0</v>
      </c>
      <c r="AF28" s="210">
        <f t="shared" si="9"/>
        <v>0</v>
      </c>
      <c r="AG28" s="210">
        <f t="shared" si="9"/>
        <v>0</v>
      </c>
      <c r="AH28" s="210">
        <f t="shared" si="9"/>
        <v>0</v>
      </c>
      <c r="AI28" s="210">
        <f t="shared" si="9"/>
        <v>0</v>
      </c>
      <c r="AJ28" s="210">
        <f t="shared" si="9"/>
        <v>0</v>
      </c>
      <c r="AK28" s="210">
        <f t="shared" si="9"/>
        <v>0</v>
      </c>
      <c r="AL28" s="210">
        <f t="shared" si="9"/>
        <v>0</v>
      </c>
      <c r="AM28" s="210">
        <f t="shared" si="9"/>
        <v>0</v>
      </c>
      <c r="AN28" s="210">
        <f t="shared" si="9"/>
        <v>0</v>
      </c>
      <c r="AO28" s="210">
        <f t="shared" si="9"/>
        <v>0</v>
      </c>
      <c r="AP28" s="210">
        <f t="shared" si="9"/>
        <v>0</v>
      </c>
      <c r="AQ28" s="210">
        <f t="shared" si="9"/>
        <v>0</v>
      </c>
      <c r="AR28" s="210">
        <f t="shared" si="9"/>
        <v>0</v>
      </c>
      <c r="AS28" s="210">
        <f t="shared" si="9"/>
        <v>0</v>
      </c>
      <c r="AT28" s="210">
        <f t="shared" si="9"/>
        <v>0</v>
      </c>
      <c r="AU28" s="210">
        <f t="shared" si="9"/>
        <v>0</v>
      </c>
      <c r="AV28" s="210">
        <f t="shared" si="9"/>
        <v>0</v>
      </c>
      <c r="AW28" s="210">
        <f t="shared" si="9"/>
        <v>0</v>
      </c>
      <c r="AX28" s="210">
        <f t="shared" si="9"/>
        <v>0</v>
      </c>
      <c r="AY28" s="210">
        <f t="shared" si="9"/>
        <v>0</v>
      </c>
      <c r="AZ28" s="210">
        <f t="shared" si="9"/>
        <v>0</v>
      </c>
      <c r="BA28" s="210">
        <f t="shared" si="9"/>
        <v>0</v>
      </c>
      <c r="BB28" s="210">
        <f t="shared" si="9"/>
        <v>0</v>
      </c>
      <c r="BC28" s="210">
        <f t="shared" si="9"/>
        <v>0</v>
      </c>
      <c r="BD28" s="210">
        <f t="shared" si="9"/>
        <v>0</v>
      </c>
      <c r="BE28" s="210">
        <f t="shared" si="9"/>
        <v>0</v>
      </c>
      <c r="BF28" s="210">
        <f t="shared" si="9"/>
        <v>0</v>
      </c>
      <c r="BG28" s="210">
        <f t="shared" si="9"/>
        <v>0</v>
      </c>
      <c r="BH28" s="210">
        <f t="shared" si="9"/>
        <v>0</v>
      </c>
    </row>
    <row r="29" spans="2:60" ht="36" customHeight="1">
      <c r="B29" s="105"/>
      <c r="C29" s="104"/>
      <c r="D29" s="183" t="s">
        <v>250</v>
      </c>
      <c r="E29" s="206">
        <f t="shared" si="3"/>
        <v>781298686.9918146</v>
      </c>
      <c r="F29" s="206">
        <f>F15+F21-F28</f>
        <v>56323379.36337925</v>
      </c>
      <c r="G29" s="206">
        <f aca="true" t="shared" si="10" ref="G29:BH29">G15+G21-G28</f>
        <v>156135967.18567067</v>
      </c>
      <c r="H29" s="206">
        <f t="shared" si="10"/>
        <v>263320572.77525476</v>
      </c>
      <c r="I29" s="206">
        <f t="shared" si="10"/>
        <v>79754248.32097767</v>
      </c>
      <c r="J29" s="206">
        <f t="shared" si="10"/>
        <v>47513452.15713064</v>
      </c>
      <c r="K29" s="206">
        <f t="shared" si="10"/>
        <v>47172611.09356122</v>
      </c>
      <c r="L29" s="206">
        <f t="shared" si="10"/>
        <v>36359488.60533012</v>
      </c>
      <c r="M29" s="206">
        <f t="shared" si="10"/>
        <v>21194759.30186293</v>
      </c>
      <c r="N29" s="206">
        <f t="shared" si="10"/>
        <v>33294881.55245574</v>
      </c>
      <c r="O29" s="206">
        <f t="shared" si="10"/>
        <v>26630718.983865477</v>
      </c>
      <c r="P29" s="206">
        <f t="shared" si="10"/>
        <v>21459670.971446104</v>
      </c>
      <c r="Q29" s="206">
        <f t="shared" si="10"/>
        <v>16175811.063917685</v>
      </c>
      <c r="R29" s="206">
        <f t="shared" si="10"/>
        <v>18808708.813181918</v>
      </c>
      <c r="S29" s="206">
        <f t="shared" si="10"/>
        <v>9757786.046898272</v>
      </c>
      <c r="T29" s="206">
        <f t="shared" si="10"/>
        <v>4836269.314854724</v>
      </c>
      <c r="U29" s="206">
        <f t="shared" si="10"/>
        <v>960955.2860103361</v>
      </c>
      <c r="V29" s="206">
        <f t="shared" si="10"/>
        <v>18656440.407853786</v>
      </c>
      <c r="W29" s="206">
        <f t="shared" si="10"/>
        <v>65891520.22607841</v>
      </c>
      <c r="X29" s="206">
        <f t="shared" si="10"/>
        <v>-30937854.129957963</v>
      </c>
      <c r="Y29" s="206">
        <f t="shared" si="10"/>
        <v>-44163517.5791158</v>
      </c>
      <c r="Z29" s="206">
        <f t="shared" si="10"/>
        <v>-29408845.92537968</v>
      </c>
      <c r="AA29" s="206">
        <f t="shared" si="10"/>
        <v>-38438336.84346183</v>
      </c>
      <c r="AB29" s="206">
        <f t="shared" si="10"/>
        <v>0</v>
      </c>
      <c r="AC29" s="206">
        <f t="shared" si="10"/>
        <v>0</v>
      </c>
      <c r="AD29" s="206">
        <f t="shared" si="10"/>
        <v>0</v>
      </c>
      <c r="AE29" s="206">
        <f t="shared" si="10"/>
        <v>0</v>
      </c>
      <c r="AF29" s="206">
        <f t="shared" si="10"/>
        <v>0</v>
      </c>
      <c r="AG29" s="206">
        <f t="shared" si="10"/>
        <v>0</v>
      </c>
      <c r="AH29" s="206">
        <f t="shared" si="10"/>
        <v>0</v>
      </c>
      <c r="AI29" s="206">
        <f t="shared" si="10"/>
        <v>0</v>
      </c>
      <c r="AJ29" s="206">
        <f t="shared" si="10"/>
        <v>0</v>
      </c>
      <c r="AK29" s="206">
        <f t="shared" si="10"/>
        <v>0</v>
      </c>
      <c r="AL29" s="206">
        <f t="shared" si="10"/>
        <v>0</v>
      </c>
      <c r="AM29" s="206">
        <f t="shared" si="10"/>
        <v>0</v>
      </c>
      <c r="AN29" s="206">
        <f t="shared" si="10"/>
        <v>0</v>
      </c>
      <c r="AO29" s="206">
        <f t="shared" si="10"/>
        <v>0</v>
      </c>
      <c r="AP29" s="206">
        <f t="shared" si="10"/>
        <v>0</v>
      </c>
      <c r="AQ29" s="206">
        <f t="shared" si="10"/>
        <v>0</v>
      </c>
      <c r="AR29" s="206">
        <f t="shared" si="10"/>
        <v>0</v>
      </c>
      <c r="AS29" s="206">
        <f t="shared" si="10"/>
        <v>0</v>
      </c>
      <c r="AT29" s="206">
        <f t="shared" si="10"/>
        <v>0</v>
      </c>
      <c r="AU29" s="206">
        <f t="shared" si="10"/>
        <v>0</v>
      </c>
      <c r="AV29" s="206">
        <f t="shared" si="10"/>
        <v>0</v>
      </c>
      <c r="AW29" s="206">
        <f t="shared" si="10"/>
        <v>0</v>
      </c>
      <c r="AX29" s="206">
        <f t="shared" si="10"/>
        <v>0</v>
      </c>
      <c r="AY29" s="206">
        <f t="shared" si="10"/>
        <v>0</v>
      </c>
      <c r="AZ29" s="206">
        <f t="shared" si="10"/>
        <v>0</v>
      </c>
      <c r="BA29" s="206">
        <f t="shared" si="10"/>
        <v>0</v>
      </c>
      <c r="BB29" s="206">
        <f t="shared" si="10"/>
        <v>0</v>
      </c>
      <c r="BC29" s="206">
        <f t="shared" si="10"/>
        <v>0</v>
      </c>
      <c r="BD29" s="206">
        <f t="shared" si="10"/>
        <v>0</v>
      </c>
      <c r="BE29" s="206">
        <f t="shared" si="10"/>
        <v>0</v>
      </c>
      <c r="BF29" s="206">
        <f t="shared" si="10"/>
        <v>0</v>
      </c>
      <c r="BG29" s="206">
        <f t="shared" si="10"/>
        <v>0</v>
      </c>
      <c r="BH29" s="206">
        <f t="shared" si="10"/>
        <v>0</v>
      </c>
    </row>
    <row r="30" ht="29.25" customHeight="1"/>
    <row r="31" spans="2:3" ht="15">
      <c r="B31" s="65" t="s">
        <v>270</v>
      </c>
      <c r="C31" s="43"/>
    </row>
    <row r="32" spans="2:3" ht="12.75">
      <c r="B32" s="45"/>
      <c r="C32" s="48"/>
    </row>
    <row r="33" spans="2:3" ht="24.75">
      <c r="B33" s="110" t="s">
        <v>162</v>
      </c>
      <c r="C33" s="189">
        <v>35976</v>
      </c>
    </row>
    <row r="34" spans="2:3" ht="24.75">
      <c r="B34" s="110" t="s">
        <v>209</v>
      </c>
      <c r="C34" s="208">
        <v>24281885.0127407</v>
      </c>
    </row>
  </sheetData>
  <sheetProtection/>
  <mergeCells count="1">
    <mergeCell ref="F7:BH7"/>
  </mergeCells>
  <printOptions/>
  <pageMargins left="0.75" right="0.75" top="1" bottom="1" header="0.5" footer="0.5"/>
  <pageSetup horizontalDpi="600" verticalDpi="600" orientation="landscape" paperSize="9" scale="30" r:id="rId2"/>
  <customProperties>
    <customPr name="_pios_id" r:id="rId3"/>
  </customProperties>
  <drawing r:id="rId1"/>
</worksheet>
</file>

<file path=xl/worksheets/sheet16.xml><?xml version="1.0" encoding="utf-8"?>
<worksheet xmlns="http://schemas.openxmlformats.org/spreadsheetml/2006/main" xmlns:r="http://schemas.openxmlformats.org/officeDocument/2006/relationships">
  <sheetPr>
    <tabColor rgb="FF92D050"/>
  </sheetPr>
  <dimension ref="B1:E34"/>
  <sheetViews>
    <sheetView zoomScalePageLayoutView="0" workbookViewId="0" topLeftCell="A1">
      <selection activeCell="A1" sqref="A1"/>
    </sheetView>
  </sheetViews>
  <sheetFormatPr defaultColWidth="9.140625" defaultRowHeight="12.75"/>
  <cols>
    <col min="1" max="1" width="12.140625" style="84" customWidth="1"/>
    <col min="2" max="2" width="21.00390625" style="84" customWidth="1"/>
    <col min="3" max="5" width="42.28125" style="84" customWidth="1"/>
    <col min="6" max="6" width="9.421875" style="84" customWidth="1"/>
    <col min="7" max="7" width="25.140625" style="84" customWidth="1"/>
    <col min="8" max="16384" width="9.140625" style="84" customWidth="1"/>
  </cols>
  <sheetData>
    <row r="1" spans="2:5" ht="19.5">
      <c r="B1" s="285" t="s">
        <v>243</v>
      </c>
      <c r="C1" s="285"/>
      <c r="D1" s="42"/>
      <c r="E1" s="42"/>
    </row>
    <row r="2" spans="2:5" ht="19.5">
      <c r="B2" s="159" t="str">
        <f>Tradingname</f>
        <v>Eastern Gas Pipeline</v>
      </c>
      <c r="C2" s="160"/>
      <c r="D2" s="85"/>
      <c r="E2" s="85"/>
    </row>
    <row r="3" spans="2:5" ht="15.75" customHeight="1">
      <c r="B3" s="161" t="s">
        <v>224</v>
      </c>
      <c r="C3" s="162">
        <f>Yearending</f>
        <v>43830</v>
      </c>
      <c r="E3" s="124"/>
    </row>
    <row r="4" ht="19.5">
      <c r="B4" s="41"/>
    </row>
    <row r="5" spans="2:5" ht="15">
      <c r="B5" s="88" t="s">
        <v>274</v>
      </c>
      <c r="C5" s="86"/>
      <c r="D5" s="86"/>
      <c r="E5" s="86"/>
    </row>
    <row r="6" spans="2:5" ht="15">
      <c r="B6" s="88"/>
      <c r="C6" s="86"/>
      <c r="D6" s="86"/>
      <c r="E6" s="86"/>
    </row>
    <row r="7" spans="2:5" ht="25.5">
      <c r="B7" s="89" t="s">
        <v>271</v>
      </c>
      <c r="C7" s="89" t="s">
        <v>215</v>
      </c>
      <c r="D7" s="89" t="s">
        <v>216</v>
      </c>
      <c r="E7" s="89" t="s">
        <v>255</v>
      </c>
    </row>
    <row r="8" spans="2:5" ht="12">
      <c r="B8" s="93" t="s">
        <v>374</v>
      </c>
      <c r="C8" s="93" t="s">
        <v>375</v>
      </c>
      <c r="D8" s="93" t="s">
        <v>376</v>
      </c>
      <c r="E8" s="229">
        <v>34573787.576340504</v>
      </c>
    </row>
    <row r="9" spans="2:5" ht="12">
      <c r="B9" s="93" t="s">
        <v>374</v>
      </c>
      <c r="C9" s="93" t="s">
        <v>377</v>
      </c>
      <c r="D9" s="93" t="s">
        <v>376</v>
      </c>
      <c r="E9" s="229">
        <v>31996586.08988917</v>
      </c>
    </row>
    <row r="10" spans="2:5" ht="12">
      <c r="B10" s="93" t="s">
        <v>374</v>
      </c>
      <c r="C10" s="93" t="s">
        <v>378</v>
      </c>
      <c r="D10" s="93" t="s">
        <v>376</v>
      </c>
      <c r="E10" s="229">
        <v>21308079.48576876</v>
      </c>
    </row>
    <row r="11" spans="2:5" ht="12">
      <c r="B11" s="93" t="s">
        <v>374</v>
      </c>
      <c r="C11" s="93" t="s">
        <v>379</v>
      </c>
      <c r="D11" s="93" t="s">
        <v>376</v>
      </c>
      <c r="E11" s="229">
        <v>638018.9479965332</v>
      </c>
    </row>
    <row r="12" spans="2:5" ht="12">
      <c r="B12" s="93" t="s">
        <v>374</v>
      </c>
      <c r="C12" s="93" t="s">
        <v>380</v>
      </c>
      <c r="D12" s="93" t="s">
        <v>376</v>
      </c>
      <c r="E12" s="229">
        <v>318812.18931108434</v>
      </c>
    </row>
    <row r="13" spans="2:5" ht="12">
      <c r="B13" s="93" t="s">
        <v>374</v>
      </c>
      <c r="C13" s="93" t="s">
        <v>381</v>
      </c>
      <c r="D13" s="93" t="s">
        <v>376</v>
      </c>
      <c r="E13" s="229">
        <v>210000.2232731312</v>
      </c>
    </row>
    <row r="14" spans="2:5" ht="12">
      <c r="B14" s="93" t="s">
        <v>374</v>
      </c>
      <c r="C14" s="93" t="s">
        <v>382</v>
      </c>
      <c r="D14" s="93" t="s">
        <v>376</v>
      </c>
      <c r="E14" s="229">
        <v>3011050.6802137196</v>
      </c>
    </row>
    <row r="15" spans="2:5" ht="12">
      <c r="B15" s="93" t="s">
        <v>374</v>
      </c>
      <c r="C15" s="93" t="s">
        <v>383</v>
      </c>
      <c r="D15" s="93" t="s">
        <v>376</v>
      </c>
      <c r="E15" s="229">
        <v>669955.6596954536</v>
      </c>
    </row>
    <row r="16" spans="2:5" ht="12">
      <c r="B16" s="93" t="s">
        <v>374</v>
      </c>
      <c r="C16" s="93" t="s">
        <v>384</v>
      </c>
      <c r="D16" s="93" t="s">
        <v>376</v>
      </c>
      <c r="E16" s="229">
        <v>3100756.175263983</v>
      </c>
    </row>
    <row r="17" spans="2:5" ht="12">
      <c r="B17" s="93" t="s">
        <v>374</v>
      </c>
      <c r="C17" s="93" t="s">
        <v>385</v>
      </c>
      <c r="D17" s="93" t="s">
        <v>376</v>
      </c>
      <c r="E17" s="229">
        <v>119688.46348594129</v>
      </c>
    </row>
    <row r="18" spans="2:5" ht="12">
      <c r="B18" s="93" t="s">
        <v>374</v>
      </c>
      <c r="C18" s="93" t="s">
        <v>377</v>
      </c>
      <c r="D18" s="93" t="s">
        <v>386</v>
      </c>
      <c r="E18" s="229">
        <v>12666296.384920277</v>
      </c>
    </row>
    <row r="19" spans="2:5" ht="12">
      <c r="B19" s="93" t="s">
        <v>374</v>
      </c>
      <c r="C19" s="93" t="s">
        <v>387</v>
      </c>
      <c r="D19" s="93" t="s">
        <v>386</v>
      </c>
      <c r="E19" s="229">
        <v>11883778.39101697</v>
      </c>
    </row>
    <row r="20" spans="2:5" ht="12">
      <c r="B20" s="93" t="s">
        <v>374</v>
      </c>
      <c r="C20" s="93" t="s">
        <v>388</v>
      </c>
      <c r="D20" s="93" t="s">
        <v>386</v>
      </c>
      <c r="E20" s="229">
        <v>1296694.9947648416</v>
      </c>
    </row>
    <row r="21" spans="2:5" ht="12">
      <c r="B21" s="93" t="s">
        <v>374</v>
      </c>
      <c r="C21" s="93" t="s">
        <v>389</v>
      </c>
      <c r="D21" s="93" t="s">
        <v>386</v>
      </c>
      <c r="E21" s="229">
        <v>1014565.1065886312</v>
      </c>
    </row>
    <row r="22" spans="2:5" ht="12">
      <c r="B22" s="93" t="s">
        <v>374</v>
      </c>
      <c r="C22" s="93" t="s">
        <v>378</v>
      </c>
      <c r="D22" s="93" t="s">
        <v>386</v>
      </c>
      <c r="E22" s="229">
        <v>958594.6933600957</v>
      </c>
    </row>
    <row r="23" spans="2:5" ht="12">
      <c r="B23" s="93" t="s">
        <v>374</v>
      </c>
      <c r="C23" s="93" t="s">
        <v>383</v>
      </c>
      <c r="D23" s="93" t="s">
        <v>386</v>
      </c>
      <c r="E23" s="229">
        <v>632514.4839964246</v>
      </c>
    </row>
    <row r="24" spans="2:5" ht="12">
      <c r="B24" s="93" t="s">
        <v>374</v>
      </c>
      <c r="C24" s="93" t="s">
        <v>381</v>
      </c>
      <c r="D24" s="93" t="s">
        <v>386</v>
      </c>
      <c r="E24" s="229">
        <v>484003.54512835207</v>
      </c>
    </row>
    <row r="25" spans="2:5" ht="12">
      <c r="B25" s="93" t="s">
        <v>374</v>
      </c>
      <c r="C25" s="93" t="s">
        <v>385</v>
      </c>
      <c r="D25" s="93" t="s">
        <v>386</v>
      </c>
      <c r="E25" s="229">
        <v>1707046.592596572</v>
      </c>
    </row>
    <row r="26" spans="2:5" ht="12">
      <c r="B26" s="93" t="s">
        <v>374</v>
      </c>
      <c r="C26" s="93" t="s">
        <v>390</v>
      </c>
      <c r="D26" s="93" t="s">
        <v>391</v>
      </c>
      <c r="E26" s="229">
        <v>20186252.90875341</v>
      </c>
    </row>
    <row r="27" spans="2:5" ht="12">
      <c r="B27" s="93" t="s">
        <v>374</v>
      </c>
      <c r="C27" s="93" t="s">
        <v>392</v>
      </c>
      <c r="D27" s="93" t="s">
        <v>391</v>
      </c>
      <c r="E27" s="229">
        <v>7451946.41069981</v>
      </c>
    </row>
    <row r="28" spans="2:5" ht="12">
      <c r="B28" s="93" t="s">
        <v>374</v>
      </c>
      <c r="C28" s="93" t="s">
        <v>393</v>
      </c>
      <c r="D28" s="93" t="s">
        <v>391</v>
      </c>
      <c r="E28" s="229">
        <v>1564877.0631755465</v>
      </c>
    </row>
    <row r="29" spans="2:5" ht="12">
      <c r="B29" s="93" t="s">
        <v>374</v>
      </c>
      <c r="C29" s="93" t="s">
        <v>380</v>
      </c>
      <c r="D29" s="93" t="s">
        <v>391</v>
      </c>
      <c r="E29" s="229">
        <v>752502.4519496661</v>
      </c>
    </row>
    <row r="30" spans="2:5" ht="12">
      <c r="B30" s="93" t="s">
        <v>374</v>
      </c>
      <c r="C30" s="93" t="s">
        <v>394</v>
      </c>
      <c r="D30" s="93" t="s">
        <v>391</v>
      </c>
      <c r="E30" s="229">
        <v>518599.0200459437</v>
      </c>
    </row>
    <row r="31" spans="2:5" ht="12">
      <c r="B31" s="93" t="s">
        <v>374</v>
      </c>
      <c r="C31" s="93" t="s">
        <v>395</v>
      </c>
      <c r="D31" s="93" t="s">
        <v>391</v>
      </c>
      <c r="E31" s="229">
        <v>427242.54388417484</v>
      </c>
    </row>
    <row r="32" spans="2:5" ht="12">
      <c r="B32" s="93" t="s">
        <v>374</v>
      </c>
      <c r="C32" s="93" t="s">
        <v>385</v>
      </c>
      <c r="D32" s="93" t="s">
        <v>391</v>
      </c>
      <c r="E32" s="229">
        <v>391410.2560934648</v>
      </c>
    </row>
    <row r="33" spans="2:5" ht="12">
      <c r="B33" s="93" t="s">
        <v>374</v>
      </c>
      <c r="C33" s="93" t="s">
        <v>396</v>
      </c>
      <c r="D33" s="93" t="s">
        <v>397</v>
      </c>
      <c r="E33" s="229">
        <v>48048183.39729742</v>
      </c>
    </row>
    <row r="34" spans="2:5" ht="12">
      <c r="B34" s="93"/>
      <c r="C34" s="93"/>
      <c r="D34" s="93"/>
      <c r="E34" s="229"/>
    </row>
  </sheetData>
  <sheetProtection/>
  <mergeCells count="1">
    <mergeCell ref="B1:C1"/>
  </mergeCells>
  <printOptions/>
  <pageMargins left="0.75" right="0.75" top="1" bottom="1" header="0.5" footer="0.5"/>
  <pageSetup horizontalDpi="600" verticalDpi="600" orientation="landscape" paperSize="9" scale="30" r:id="rId2"/>
  <customProperties>
    <customPr name="_pios_id" r:id="rId3"/>
  </customProperties>
  <drawing r:id="rId1"/>
</worksheet>
</file>

<file path=xl/worksheets/sheet17.xml><?xml version="1.0" encoding="utf-8"?>
<worksheet xmlns="http://schemas.openxmlformats.org/spreadsheetml/2006/main" xmlns:r="http://schemas.openxmlformats.org/officeDocument/2006/relationships">
  <sheetPr>
    <tabColor rgb="FF92D050"/>
    <pageSetUpPr fitToPage="1"/>
  </sheetPr>
  <dimension ref="A1:IV111"/>
  <sheetViews>
    <sheetView zoomScalePageLayoutView="0" workbookViewId="0" topLeftCell="A1">
      <selection activeCell="A1" sqref="A1"/>
    </sheetView>
  </sheetViews>
  <sheetFormatPr defaultColWidth="9.140625" defaultRowHeight="12.75"/>
  <cols>
    <col min="1" max="1" width="11.7109375" style="43" customWidth="1"/>
    <col min="2" max="2" width="43.7109375" style="43" bestFit="1" customWidth="1"/>
    <col min="3" max="3" width="13.7109375" style="43" bestFit="1" customWidth="1"/>
    <col min="4" max="5" width="10.28125" style="43" bestFit="1" customWidth="1"/>
    <col min="6" max="6" width="8.00390625" style="43" bestFit="1" customWidth="1"/>
    <col min="7" max="7" width="9.28125" style="43" bestFit="1" customWidth="1"/>
    <col min="8" max="8" width="8.28125" style="43" bestFit="1" customWidth="1"/>
    <col min="9" max="9" width="5.421875" style="43" bestFit="1" customWidth="1"/>
    <col min="10" max="10" width="12.28125" style="43" bestFit="1" customWidth="1"/>
    <col min="11" max="97" width="9.7109375" style="43" customWidth="1"/>
    <col min="98" max="16384" width="9.140625" style="43" customWidth="1"/>
  </cols>
  <sheetData>
    <row r="1" spans="2:4" ht="19.5">
      <c r="B1" s="286" t="s">
        <v>244</v>
      </c>
      <c r="C1" s="286"/>
      <c r="D1" s="292"/>
    </row>
    <row r="3" ht="19.5">
      <c r="B3" s="41"/>
    </row>
    <row r="5" spans="2:4" ht="15">
      <c r="B5" s="277" t="s">
        <v>247</v>
      </c>
      <c r="C5" s="277"/>
      <c r="D5" s="277"/>
    </row>
    <row r="7" spans="1:256" s="62" customFormat="1" ht="14.25">
      <c r="A7" s="231"/>
      <c r="B7" s="89"/>
      <c r="C7" s="89"/>
      <c r="D7" s="299" t="s">
        <v>118</v>
      </c>
      <c r="E7" s="300"/>
      <c r="F7" s="300"/>
      <c r="G7" s="300"/>
      <c r="H7" s="300"/>
      <c r="I7" s="301"/>
      <c r="J7" s="296" t="s">
        <v>119</v>
      </c>
      <c r="K7" s="297"/>
      <c r="L7" s="297"/>
      <c r="M7" s="297"/>
      <c r="N7" s="297"/>
      <c r="O7" s="297"/>
      <c r="P7" s="298"/>
      <c r="Q7" s="302" t="s">
        <v>120</v>
      </c>
      <c r="R7" s="303"/>
      <c r="S7" s="303"/>
      <c r="T7" s="303"/>
      <c r="U7" s="303"/>
      <c r="V7" s="303"/>
      <c r="W7" s="303"/>
      <c r="X7" s="303"/>
      <c r="Y7" s="303"/>
      <c r="Z7" s="303"/>
      <c r="AA7" s="303"/>
      <c r="AB7" s="303"/>
      <c r="AC7" s="303"/>
      <c r="AD7" s="303"/>
      <c r="AE7" s="303"/>
      <c r="AF7" s="303"/>
      <c r="AG7" s="303"/>
      <c r="AH7" s="303"/>
      <c r="AI7" s="303"/>
      <c r="AJ7" s="303"/>
      <c r="AK7" s="303"/>
      <c r="AL7" s="303"/>
      <c r="AM7" s="303"/>
      <c r="AN7" s="303"/>
      <c r="AO7" s="303"/>
      <c r="AP7" s="303"/>
      <c r="AQ7" s="303"/>
      <c r="AR7" s="303"/>
      <c r="AS7" s="303"/>
      <c r="AT7" s="303"/>
      <c r="AU7" s="303"/>
      <c r="AV7" s="303"/>
      <c r="AW7" s="303"/>
      <c r="AX7" s="303"/>
      <c r="AY7" s="303"/>
      <c r="AZ7" s="303"/>
      <c r="BA7" s="303"/>
      <c r="BB7" s="303"/>
      <c r="BC7" s="303"/>
      <c r="BD7" s="303"/>
      <c r="BE7" s="303"/>
      <c r="BF7" s="303"/>
      <c r="BG7" s="303"/>
      <c r="BH7" s="303"/>
      <c r="BI7" s="303"/>
      <c r="BJ7" s="303"/>
      <c r="BK7" s="303"/>
      <c r="BL7" s="303"/>
      <c r="BM7" s="303"/>
      <c r="BN7" s="303"/>
      <c r="BO7" s="303"/>
      <c r="BP7" s="303"/>
      <c r="BQ7" s="303"/>
      <c r="BR7" s="303"/>
      <c r="BS7" s="303"/>
      <c r="BT7" s="304" t="s">
        <v>121</v>
      </c>
      <c r="BU7" s="304"/>
      <c r="BV7" s="304"/>
      <c r="BW7" s="304"/>
      <c r="BX7" s="304"/>
      <c r="BY7" s="304"/>
      <c r="BZ7" s="304"/>
      <c r="CA7" s="304"/>
      <c r="CB7" s="304"/>
      <c r="CC7" s="304"/>
      <c r="CD7" s="304"/>
      <c r="CE7" s="304"/>
      <c r="CF7" s="304"/>
      <c r="CG7" s="304"/>
      <c r="CH7" s="304"/>
      <c r="CI7" s="304"/>
      <c r="CJ7" s="304"/>
      <c r="CK7" s="304"/>
      <c r="CL7" s="304"/>
      <c r="CM7" s="304"/>
      <c r="CN7" s="304"/>
      <c r="CO7" s="304"/>
      <c r="CP7" s="304"/>
      <c r="CQ7" s="304"/>
      <c r="CR7" s="304"/>
      <c r="CS7" s="231"/>
      <c r="CT7" s="231"/>
      <c r="CU7" s="231"/>
      <c r="CV7" s="231"/>
      <c r="CW7" s="231"/>
      <c r="CX7" s="231"/>
      <c r="CY7" s="231"/>
      <c r="CZ7" s="231"/>
      <c r="DA7" s="231"/>
      <c r="DB7" s="231"/>
      <c r="DC7" s="231"/>
      <c r="DD7" s="231"/>
      <c r="DE7" s="231"/>
      <c r="DF7" s="231"/>
      <c r="DG7" s="231"/>
      <c r="DH7" s="231"/>
      <c r="DI7" s="231"/>
      <c r="DJ7" s="231"/>
      <c r="DK7" s="231"/>
      <c r="DL7" s="231"/>
      <c r="DM7" s="231"/>
      <c r="DN7" s="231"/>
      <c r="DO7" s="231"/>
      <c r="DP7" s="231"/>
      <c r="DQ7" s="231"/>
      <c r="DR7" s="231"/>
      <c r="DS7" s="231"/>
      <c r="DT7" s="231"/>
      <c r="DU7" s="231"/>
      <c r="DV7" s="231"/>
      <c r="DW7" s="231"/>
      <c r="DX7" s="231"/>
      <c r="DY7" s="231"/>
      <c r="DZ7" s="231"/>
      <c r="EA7" s="231"/>
      <c r="EB7" s="231"/>
      <c r="EC7" s="231"/>
      <c r="ED7" s="231"/>
      <c r="EE7" s="231"/>
      <c r="EF7" s="231"/>
      <c r="EG7" s="231"/>
      <c r="EH7" s="231"/>
      <c r="EI7" s="231"/>
      <c r="EJ7" s="231"/>
      <c r="EK7" s="231"/>
      <c r="EL7" s="231"/>
      <c r="EM7" s="231"/>
      <c r="EN7" s="231"/>
      <c r="EO7" s="231"/>
      <c r="EP7" s="231"/>
      <c r="EQ7" s="231"/>
      <c r="ER7" s="231"/>
      <c r="ES7" s="231"/>
      <c r="ET7" s="231"/>
      <c r="EU7" s="231"/>
      <c r="EV7" s="231"/>
      <c r="EW7" s="231"/>
      <c r="EX7" s="231"/>
      <c r="EY7" s="231"/>
      <c r="EZ7" s="231"/>
      <c r="FA7" s="231"/>
      <c r="FB7" s="231"/>
      <c r="FC7" s="231"/>
      <c r="FD7" s="231"/>
      <c r="FE7" s="231"/>
      <c r="FF7" s="231"/>
      <c r="FG7" s="231"/>
      <c r="FH7" s="231"/>
      <c r="FI7" s="231"/>
      <c r="FJ7" s="231"/>
      <c r="FK7" s="231"/>
      <c r="FL7" s="231"/>
      <c r="FM7" s="231"/>
      <c r="FN7" s="231"/>
      <c r="FO7" s="231"/>
      <c r="FP7" s="231"/>
      <c r="FQ7" s="231"/>
      <c r="FR7" s="231"/>
      <c r="FS7" s="231"/>
      <c r="FT7" s="231"/>
      <c r="FU7" s="231"/>
      <c r="FV7" s="231"/>
      <c r="FW7" s="231"/>
      <c r="FX7" s="231"/>
      <c r="FY7" s="231"/>
      <c r="FZ7" s="231"/>
      <c r="GA7" s="231"/>
      <c r="GB7" s="231"/>
      <c r="GC7" s="231"/>
      <c r="GD7" s="231"/>
      <c r="GE7" s="231"/>
      <c r="GF7" s="231"/>
      <c r="GG7" s="231"/>
      <c r="GH7" s="231"/>
      <c r="GI7" s="231"/>
      <c r="GJ7" s="231"/>
      <c r="GK7" s="231"/>
      <c r="GL7" s="231"/>
      <c r="GM7" s="231"/>
      <c r="GN7" s="231"/>
      <c r="GO7" s="231"/>
      <c r="GP7" s="231"/>
      <c r="GQ7" s="231"/>
      <c r="GR7" s="231"/>
      <c r="GS7" s="231"/>
      <c r="GT7" s="231"/>
      <c r="GU7" s="231"/>
      <c r="GV7" s="231"/>
      <c r="GW7" s="231"/>
      <c r="GX7" s="231"/>
      <c r="GY7" s="231"/>
      <c r="GZ7" s="231"/>
      <c r="HA7" s="231"/>
      <c r="HB7" s="231"/>
      <c r="HC7" s="231"/>
      <c r="HD7" s="231"/>
      <c r="HE7" s="231"/>
      <c r="HF7" s="231"/>
      <c r="HG7" s="231"/>
      <c r="HH7" s="231"/>
      <c r="HI7" s="231"/>
      <c r="HJ7" s="231"/>
      <c r="HK7" s="231"/>
      <c r="HL7" s="231"/>
      <c r="HM7" s="231"/>
      <c r="HN7" s="231"/>
      <c r="HO7" s="231"/>
      <c r="HP7" s="231"/>
      <c r="HQ7" s="231"/>
      <c r="HR7" s="231"/>
      <c r="HS7" s="231"/>
      <c r="HT7" s="231"/>
      <c r="HU7" s="231"/>
      <c r="HV7" s="231"/>
      <c r="HW7" s="231"/>
      <c r="HX7" s="231"/>
      <c r="HY7" s="231"/>
      <c r="HZ7" s="231"/>
      <c r="IA7" s="231"/>
      <c r="IB7" s="231"/>
      <c r="IC7" s="231"/>
      <c r="ID7" s="231"/>
      <c r="IE7" s="231"/>
      <c r="IF7" s="231"/>
      <c r="IG7" s="231"/>
      <c r="IH7" s="231"/>
      <c r="II7" s="231"/>
      <c r="IJ7" s="231"/>
      <c r="IK7" s="231"/>
      <c r="IL7" s="231"/>
      <c r="IM7" s="231"/>
      <c r="IN7" s="231"/>
      <c r="IO7" s="231"/>
      <c r="IP7" s="231"/>
      <c r="IQ7" s="231"/>
      <c r="IR7" s="231"/>
      <c r="IS7" s="231"/>
      <c r="IT7" s="231"/>
      <c r="IU7" s="231"/>
      <c r="IV7" s="231"/>
    </row>
    <row r="8" spans="1:256" s="50" customFormat="1" ht="26.25" customHeight="1">
      <c r="A8" s="232"/>
      <c r="B8" s="89"/>
      <c r="C8" s="89"/>
      <c r="D8" s="89"/>
      <c r="E8" s="89"/>
      <c r="F8" s="89"/>
      <c r="G8" s="89"/>
      <c r="H8" s="89"/>
      <c r="I8" s="89"/>
      <c r="J8" s="305" t="s">
        <v>328</v>
      </c>
      <c r="K8" s="306"/>
      <c r="L8" s="306"/>
      <c r="M8" s="306"/>
      <c r="N8" s="306"/>
      <c r="O8" s="306"/>
      <c r="P8" s="307"/>
      <c r="Q8" s="89"/>
      <c r="R8" s="293" t="s">
        <v>329</v>
      </c>
      <c r="S8" s="294"/>
      <c r="T8" s="294"/>
      <c r="U8" s="294"/>
      <c r="V8" s="294"/>
      <c r="W8" s="294"/>
      <c r="X8" s="294"/>
      <c r="Y8" s="294"/>
      <c r="Z8" s="294"/>
      <c r="AA8" s="294"/>
      <c r="AB8" s="294"/>
      <c r="AC8" s="294"/>
      <c r="AD8" s="294"/>
      <c r="AE8" s="294"/>
      <c r="AF8" s="294"/>
      <c r="AG8" s="294"/>
      <c r="AH8" s="294"/>
      <c r="AI8" s="295"/>
      <c r="AJ8" s="293" t="s">
        <v>330</v>
      </c>
      <c r="AK8" s="294"/>
      <c r="AL8" s="294"/>
      <c r="AM8" s="294"/>
      <c r="AN8" s="294"/>
      <c r="AO8" s="294"/>
      <c r="AP8" s="294"/>
      <c r="AQ8" s="294"/>
      <c r="AR8" s="294"/>
      <c r="AS8" s="294"/>
      <c r="AT8" s="294"/>
      <c r="AU8" s="294"/>
      <c r="AV8" s="294"/>
      <c r="AW8" s="294"/>
      <c r="AX8" s="294"/>
      <c r="AY8" s="294"/>
      <c r="AZ8" s="294"/>
      <c r="BA8" s="295"/>
      <c r="BB8" s="293" t="s">
        <v>331</v>
      </c>
      <c r="BC8" s="294"/>
      <c r="BD8" s="294"/>
      <c r="BE8" s="294"/>
      <c r="BF8" s="294"/>
      <c r="BG8" s="294"/>
      <c r="BH8" s="294"/>
      <c r="BI8" s="294"/>
      <c r="BJ8" s="294"/>
      <c r="BK8" s="294"/>
      <c r="BL8" s="294"/>
      <c r="BM8" s="294"/>
      <c r="BN8" s="294"/>
      <c r="BO8" s="294"/>
      <c r="BP8" s="294"/>
      <c r="BQ8" s="294"/>
      <c r="BR8" s="294"/>
      <c r="BS8" s="295"/>
      <c r="BT8" s="89"/>
      <c r="BU8" s="293" t="s">
        <v>125</v>
      </c>
      <c r="BV8" s="294"/>
      <c r="BW8" s="294"/>
      <c r="BX8" s="294"/>
      <c r="BY8" s="294"/>
      <c r="BZ8" s="295"/>
      <c r="CA8" s="293" t="s">
        <v>126</v>
      </c>
      <c r="CB8" s="294"/>
      <c r="CC8" s="294"/>
      <c r="CD8" s="294"/>
      <c r="CE8" s="294"/>
      <c r="CF8" s="295"/>
      <c r="CG8" s="293" t="s">
        <v>127</v>
      </c>
      <c r="CH8" s="294"/>
      <c r="CI8" s="294"/>
      <c r="CJ8" s="294"/>
      <c r="CK8" s="294"/>
      <c r="CL8" s="295"/>
      <c r="CM8" s="293" t="s">
        <v>128</v>
      </c>
      <c r="CN8" s="294"/>
      <c r="CO8" s="294"/>
      <c r="CP8" s="294"/>
      <c r="CQ8" s="294"/>
      <c r="CR8" s="295"/>
      <c r="CS8" s="232"/>
      <c r="CT8" s="232"/>
      <c r="CU8" s="232"/>
      <c r="CV8" s="232"/>
      <c r="CW8" s="232"/>
      <c r="CX8" s="232"/>
      <c r="CY8" s="232"/>
      <c r="CZ8" s="232"/>
      <c r="DA8" s="232"/>
      <c r="DB8" s="232"/>
      <c r="DC8" s="232"/>
      <c r="DD8" s="232"/>
      <c r="DE8" s="232"/>
      <c r="DF8" s="232"/>
      <c r="DG8" s="232"/>
      <c r="DH8" s="232"/>
      <c r="DI8" s="232"/>
      <c r="DJ8" s="232"/>
      <c r="DK8" s="232"/>
      <c r="DL8" s="232"/>
      <c r="DM8" s="232"/>
      <c r="DN8" s="232"/>
      <c r="DO8" s="232"/>
      <c r="DP8" s="232"/>
      <c r="DQ8" s="232"/>
      <c r="DR8" s="232"/>
      <c r="DS8" s="232"/>
      <c r="DT8" s="232"/>
      <c r="DU8" s="232"/>
      <c r="DV8" s="232"/>
      <c r="DW8" s="232"/>
      <c r="DX8" s="232"/>
      <c r="DY8" s="232"/>
      <c r="DZ8" s="232"/>
      <c r="EA8" s="232"/>
      <c r="EB8" s="232"/>
      <c r="EC8" s="232"/>
      <c r="ED8" s="232"/>
      <c r="EE8" s="232"/>
      <c r="EF8" s="232"/>
      <c r="EG8" s="232"/>
      <c r="EH8" s="232"/>
      <c r="EI8" s="232"/>
      <c r="EJ8" s="232"/>
      <c r="EK8" s="232"/>
      <c r="EL8" s="232"/>
      <c r="EM8" s="232"/>
      <c r="EN8" s="232"/>
      <c r="EO8" s="232"/>
      <c r="EP8" s="232"/>
      <c r="EQ8" s="232"/>
      <c r="ER8" s="232"/>
      <c r="ES8" s="232"/>
      <c r="ET8" s="232"/>
      <c r="EU8" s="232"/>
      <c r="EV8" s="232"/>
      <c r="EW8" s="232"/>
      <c r="EX8" s="232"/>
      <c r="EY8" s="232"/>
      <c r="EZ8" s="232"/>
      <c r="FA8" s="232"/>
      <c r="FB8" s="232"/>
      <c r="FC8" s="232"/>
      <c r="FD8" s="232"/>
      <c r="FE8" s="232"/>
      <c r="FF8" s="232"/>
      <c r="FG8" s="232"/>
      <c r="FH8" s="232"/>
      <c r="FI8" s="232"/>
      <c r="FJ8" s="232"/>
      <c r="FK8" s="232"/>
      <c r="FL8" s="232"/>
      <c r="FM8" s="232"/>
      <c r="FN8" s="232"/>
      <c r="FO8" s="232"/>
      <c r="FP8" s="232"/>
      <c r="FQ8" s="232"/>
      <c r="FR8" s="232"/>
      <c r="FS8" s="232"/>
      <c r="FT8" s="232"/>
      <c r="FU8" s="232"/>
      <c r="FV8" s="232"/>
      <c r="FW8" s="232"/>
      <c r="FX8" s="232"/>
      <c r="FY8" s="232"/>
      <c r="FZ8" s="232"/>
      <c r="GA8" s="232"/>
      <c r="GB8" s="232"/>
      <c r="GC8" s="232"/>
      <c r="GD8" s="232"/>
      <c r="GE8" s="232"/>
      <c r="GF8" s="232"/>
      <c r="GG8" s="232"/>
      <c r="GH8" s="232"/>
      <c r="GI8" s="232"/>
      <c r="GJ8" s="232"/>
      <c r="GK8" s="232"/>
      <c r="GL8" s="232"/>
      <c r="GM8" s="232"/>
      <c r="GN8" s="232"/>
      <c r="GO8" s="232"/>
      <c r="GP8" s="232"/>
      <c r="GQ8" s="232"/>
      <c r="GR8" s="232"/>
      <c r="GS8" s="232"/>
      <c r="GT8" s="232"/>
      <c r="GU8" s="232"/>
      <c r="GV8" s="232"/>
      <c r="GW8" s="232"/>
      <c r="GX8" s="232"/>
      <c r="GY8" s="232"/>
      <c r="GZ8" s="232"/>
      <c r="HA8" s="232"/>
      <c r="HB8" s="232"/>
      <c r="HC8" s="232"/>
      <c r="HD8" s="232"/>
      <c r="HE8" s="232"/>
      <c r="HF8" s="232"/>
      <c r="HG8" s="232"/>
      <c r="HH8" s="232"/>
      <c r="HI8" s="232"/>
      <c r="HJ8" s="232"/>
      <c r="HK8" s="232"/>
      <c r="HL8" s="232"/>
      <c r="HM8" s="232"/>
      <c r="HN8" s="232"/>
      <c r="HO8" s="232"/>
      <c r="HP8" s="232"/>
      <c r="HQ8" s="232"/>
      <c r="HR8" s="232"/>
      <c r="HS8" s="232"/>
      <c r="HT8" s="232"/>
      <c r="HU8" s="232"/>
      <c r="HV8" s="232"/>
      <c r="HW8" s="232"/>
      <c r="HX8" s="232"/>
      <c r="HY8" s="232"/>
      <c r="HZ8" s="232"/>
      <c r="IA8" s="232"/>
      <c r="IB8" s="232"/>
      <c r="IC8" s="232"/>
      <c r="ID8" s="232"/>
      <c r="IE8" s="232"/>
      <c r="IF8" s="232"/>
      <c r="IG8" s="232"/>
      <c r="IH8" s="232"/>
      <c r="II8" s="232"/>
      <c r="IJ8" s="232"/>
      <c r="IK8" s="232"/>
      <c r="IL8" s="232"/>
      <c r="IM8" s="232"/>
      <c r="IN8" s="232"/>
      <c r="IO8" s="232"/>
      <c r="IP8" s="232"/>
      <c r="IQ8" s="232"/>
      <c r="IR8" s="232"/>
      <c r="IS8" s="232"/>
      <c r="IT8" s="232"/>
      <c r="IU8" s="232"/>
      <c r="IV8" s="232"/>
    </row>
    <row r="9" spans="1:256" s="50" customFormat="1" ht="32.25" customHeight="1">
      <c r="A9" s="232"/>
      <c r="B9" s="89"/>
      <c r="C9" s="89"/>
      <c r="D9" s="89"/>
      <c r="E9" s="89"/>
      <c r="F9" s="89"/>
      <c r="G9" s="89"/>
      <c r="H9" s="89"/>
      <c r="I9" s="89"/>
      <c r="J9" s="308"/>
      <c r="K9" s="309"/>
      <c r="L9" s="309"/>
      <c r="M9" s="309"/>
      <c r="N9" s="309"/>
      <c r="O9" s="309"/>
      <c r="P9" s="310"/>
      <c r="Q9" s="89"/>
      <c r="R9" s="293" t="s">
        <v>122</v>
      </c>
      <c r="S9" s="294"/>
      <c r="T9" s="294"/>
      <c r="U9" s="294"/>
      <c r="V9" s="294"/>
      <c r="W9" s="295"/>
      <c r="X9" s="293" t="s">
        <v>123</v>
      </c>
      <c r="Y9" s="294"/>
      <c r="Z9" s="294"/>
      <c r="AA9" s="294"/>
      <c r="AB9" s="294"/>
      <c r="AC9" s="295"/>
      <c r="AD9" s="293" t="s">
        <v>124</v>
      </c>
      <c r="AE9" s="294"/>
      <c r="AF9" s="294"/>
      <c r="AG9" s="294"/>
      <c r="AH9" s="294"/>
      <c r="AI9" s="295"/>
      <c r="AJ9" s="293" t="s">
        <v>122</v>
      </c>
      <c r="AK9" s="294"/>
      <c r="AL9" s="294"/>
      <c r="AM9" s="294"/>
      <c r="AN9" s="294"/>
      <c r="AO9" s="295"/>
      <c r="AP9" s="293" t="s">
        <v>123</v>
      </c>
      <c r="AQ9" s="294"/>
      <c r="AR9" s="294"/>
      <c r="AS9" s="294"/>
      <c r="AT9" s="294"/>
      <c r="AU9" s="295"/>
      <c r="AV9" s="293" t="s">
        <v>124</v>
      </c>
      <c r="AW9" s="294"/>
      <c r="AX9" s="294"/>
      <c r="AY9" s="294"/>
      <c r="AZ9" s="294"/>
      <c r="BA9" s="295"/>
      <c r="BB9" s="293" t="s">
        <v>122</v>
      </c>
      <c r="BC9" s="294"/>
      <c r="BD9" s="294"/>
      <c r="BE9" s="294"/>
      <c r="BF9" s="294"/>
      <c r="BG9" s="295"/>
      <c r="BH9" s="293" t="s">
        <v>123</v>
      </c>
      <c r="BI9" s="294"/>
      <c r="BJ9" s="294"/>
      <c r="BK9" s="294"/>
      <c r="BL9" s="294"/>
      <c r="BM9" s="295"/>
      <c r="BN9" s="293" t="s">
        <v>124</v>
      </c>
      <c r="BO9" s="294"/>
      <c r="BP9" s="294"/>
      <c r="BQ9" s="294"/>
      <c r="BR9" s="294"/>
      <c r="BS9" s="295"/>
      <c r="BT9" s="89"/>
      <c r="BU9" s="293" t="s">
        <v>125</v>
      </c>
      <c r="BV9" s="294"/>
      <c r="BW9" s="294"/>
      <c r="BX9" s="294"/>
      <c r="BY9" s="294"/>
      <c r="BZ9" s="295"/>
      <c r="CA9" s="293" t="s">
        <v>126</v>
      </c>
      <c r="CB9" s="294"/>
      <c r="CC9" s="294"/>
      <c r="CD9" s="294"/>
      <c r="CE9" s="294"/>
      <c r="CF9" s="295"/>
      <c r="CG9" s="293" t="s">
        <v>127</v>
      </c>
      <c r="CH9" s="294"/>
      <c r="CI9" s="294"/>
      <c r="CJ9" s="294"/>
      <c r="CK9" s="294"/>
      <c r="CL9" s="295"/>
      <c r="CM9" s="293" t="s">
        <v>128</v>
      </c>
      <c r="CN9" s="294"/>
      <c r="CO9" s="294"/>
      <c r="CP9" s="294"/>
      <c r="CQ9" s="294"/>
      <c r="CR9" s="295"/>
      <c r="CS9" s="232"/>
      <c r="CT9" s="232"/>
      <c r="CU9" s="232"/>
      <c r="CV9" s="232"/>
      <c r="CW9" s="232"/>
      <c r="CX9" s="232"/>
      <c r="CY9" s="232"/>
      <c r="CZ9" s="232"/>
      <c r="DA9" s="232"/>
      <c r="DB9" s="232"/>
      <c r="DC9" s="232"/>
      <c r="DD9" s="232"/>
      <c r="DE9" s="232"/>
      <c r="DF9" s="232"/>
      <c r="DG9" s="232"/>
      <c r="DH9" s="232"/>
      <c r="DI9" s="232"/>
      <c r="DJ9" s="232"/>
      <c r="DK9" s="232"/>
      <c r="DL9" s="232"/>
      <c r="DM9" s="232"/>
      <c r="DN9" s="232"/>
      <c r="DO9" s="232"/>
      <c r="DP9" s="232"/>
      <c r="DQ9" s="232"/>
      <c r="DR9" s="232"/>
      <c r="DS9" s="232"/>
      <c r="DT9" s="232"/>
      <c r="DU9" s="232"/>
      <c r="DV9" s="232"/>
      <c r="DW9" s="232"/>
      <c r="DX9" s="232"/>
      <c r="DY9" s="232"/>
      <c r="DZ9" s="232"/>
      <c r="EA9" s="232"/>
      <c r="EB9" s="232"/>
      <c r="EC9" s="232"/>
      <c r="ED9" s="232"/>
      <c r="EE9" s="232"/>
      <c r="EF9" s="232"/>
      <c r="EG9" s="232"/>
      <c r="EH9" s="232"/>
      <c r="EI9" s="232"/>
      <c r="EJ9" s="232"/>
      <c r="EK9" s="232"/>
      <c r="EL9" s="232"/>
      <c r="EM9" s="232"/>
      <c r="EN9" s="232"/>
      <c r="EO9" s="232"/>
      <c r="EP9" s="232"/>
      <c r="EQ9" s="232"/>
      <c r="ER9" s="232"/>
      <c r="ES9" s="232"/>
      <c r="ET9" s="232"/>
      <c r="EU9" s="232"/>
      <c r="EV9" s="232"/>
      <c r="EW9" s="232"/>
      <c r="EX9" s="232"/>
      <c r="EY9" s="232"/>
      <c r="EZ9" s="232"/>
      <c r="FA9" s="232"/>
      <c r="FB9" s="232"/>
      <c r="FC9" s="232"/>
      <c r="FD9" s="232"/>
      <c r="FE9" s="232"/>
      <c r="FF9" s="232"/>
      <c r="FG9" s="232"/>
      <c r="FH9" s="232"/>
      <c r="FI9" s="232"/>
      <c r="FJ9" s="232"/>
      <c r="FK9" s="232"/>
      <c r="FL9" s="232"/>
      <c r="FM9" s="232"/>
      <c r="FN9" s="232"/>
      <c r="FO9" s="232"/>
      <c r="FP9" s="232"/>
      <c r="FQ9" s="232"/>
      <c r="FR9" s="232"/>
      <c r="FS9" s="232"/>
      <c r="FT9" s="232"/>
      <c r="FU9" s="232"/>
      <c r="FV9" s="232"/>
      <c r="FW9" s="232"/>
      <c r="FX9" s="232"/>
      <c r="FY9" s="232"/>
      <c r="FZ9" s="232"/>
      <c r="GA9" s="232"/>
      <c r="GB9" s="232"/>
      <c r="GC9" s="232"/>
      <c r="GD9" s="232"/>
      <c r="GE9" s="232"/>
      <c r="GF9" s="232"/>
      <c r="GG9" s="232"/>
      <c r="GH9" s="232"/>
      <c r="GI9" s="232"/>
      <c r="GJ9" s="232"/>
      <c r="GK9" s="232"/>
      <c r="GL9" s="232"/>
      <c r="GM9" s="232"/>
      <c r="GN9" s="232"/>
      <c r="GO9" s="232"/>
      <c r="GP9" s="232"/>
      <c r="GQ9" s="232"/>
      <c r="GR9" s="232"/>
      <c r="GS9" s="232"/>
      <c r="GT9" s="232"/>
      <c r="GU9" s="232"/>
      <c r="GV9" s="232"/>
      <c r="GW9" s="232"/>
      <c r="GX9" s="232"/>
      <c r="GY9" s="232"/>
      <c r="GZ9" s="232"/>
      <c r="HA9" s="232"/>
      <c r="HB9" s="232"/>
      <c r="HC9" s="232"/>
      <c r="HD9" s="232"/>
      <c r="HE9" s="232"/>
      <c r="HF9" s="232"/>
      <c r="HG9" s="232"/>
      <c r="HH9" s="232"/>
      <c r="HI9" s="232"/>
      <c r="HJ9" s="232"/>
      <c r="HK9" s="232"/>
      <c r="HL9" s="232"/>
      <c r="HM9" s="232"/>
      <c r="HN9" s="232"/>
      <c r="HO9" s="232"/>
      <c r="HP9" s="232"/>
      <c r="HQ9" s="232"/>
      <c r="HR9" s="232"/>
      <c r="HS9" s="232"/>
      <c r="HT9" s="232"/>
      <c r="HU9" s="232"/>
      <c r="HV9" s="232"/>
      <c r="HW9" s="232"/>
      <c r="HX9" s="232"/>
      <c r="HY9" s="232"/>
      <c r="HZ9" s="232"/>
      <c r="IA9" s="232"/>
      <c r="IB9" s="232"/>
      <c r="IC9" s="232"/>
      <c r="ID9" s="232"/>
      <c r="IE9" s="232"/>
      <c r="IF9" s="232"/>
      <c r="IG9" s="232"/>
      <c r="IH9" s="232"/>
      <c r="II9" s="232"/>
      <c r="IJ9" s="232"/>
      <c r="IK9" s="232"/>
      <c r="IL9" s="232"/>
      <c r="IM9" s="232"/>
      <c r="IN9" s="232"/>
      <c r="IO9" s="232"/>
      <c r="IP9" s="232"/>
      <c r="IQ9" s="232"/>
      <c r="IR9" s="232"/>
      <c r="IS9" s="232"/>
      <c r="IT9" s="232"/>
      <c r="IU9" s="232"/>
      <c r="IV9" s="232"/>
    </row>
    <row r="10" spans="1:256" s="50" customFormat="1" ht="32.25" customHeight="1">
      <c r="A10" s="232"/>
      <c r="B10" s="89"/>
      <c r="C10" s="89" t="s">
        <v>24</v>
      </c>
      <c r="D10" s="311" t="s">
        <v>129</v>
      </c>
      <c r="E10" s="312"/>
      <c r="F10" s="312"/>
      <c r="G10" s="313" t="s">
        <v>130</v>
      </c>
      <c r="H10" s="313"/>
      <c r="I10" s="313"/>
      <c r="J10" s="233" t="s">
        <v>131</v>
      </c>
      <c r="K10" s="312" t="s">
        <v>109</v>
      </c>
      <c r="L10" s="312"/>
      <c r="M10" s="312"/>
      <c r="N10" s="313" t="s">
        <v>110</v>
      </c>
      <c r="O10" s="313"/>
      <c r="P10" s="313"/>
      <c r="Q10" s="233" t="s">
        <v>132</v>
      </c>
      <c r="R10" s="314" t="s">
        <v>109</v>
      </c>
      <c r="S10" s="314"/>
      <c r="T10" s="314"/>
      <c r="U10" s="315" t="s">
        <v>110</v>
      </c>
      <c r="V10" s="315"/>
      <c r="W10" s="315"/>
      <c r="X10" s="314" t="s">
        <v>109</v>
      </c>
      <c r="Y10" s="314"/>
      <c r="Z10" s="314"/>
      <c r="AA10" s="315" t="s">
        <v>110</v>
      </c>
      <c r="AB10" s="315"/>
      <c r="AC10" s="315"/>
      <c r="AD10" s="314" t="s">
        <v>109</v>
      </c>
      <c r="AE10" s="314"/>
      <c r="AF10" s="314"/>
      <c r="AG10" s="315" t="s">
        <v>110</v>
      </c>
      <c r="AH10" s="315"/>
      <c r="AI10" s="315"/>
      <c r="AJ10" s="314" t="s">
        <v>109</v>
      </c>
      <c r="AK10" s="314"/>
      <c r="AL10" s="314"/>
      <c r="AM10" s="315" t="s">
        <v>110</v>
      </c>
      <c r="AN10" s="315"/>
      <c r="AO10" s="315"/>
      <c r="AP10" s="314" t="s">
        <v>109</v>
      </c>
      <c r="AQ10" s="314"/>
      <c r="AR10" s="314"/>
      <c r="AS10" s="315" t="s">
        <v>110</v>
      </c>
      <c r="AT10" s="315"/>
      <c r="AU10" s="315"/>
      <c r="AV10" s="314" t="s">
        <v>109</v>
      </c>
      <c r="AW10" s="314"/>
      <c r="AX10" s="314"/>
      <c r="AY10" s="315" t="s">
        <v>110</v>
      </c>
      <c r="AZ10" s="315"/>
      <c r="BA10" s="315"/>
      <c r="BB10" s="314" t="s">
        <v>109</v>
      </c>
      <c r="BC10" s="314"/>
      <c r="BD10" s="314"/>
      <c r="BE10" s="315" t="s">
        <v>110</v>
      </c>
      <c r="BF10" s="315"/>
      <c r="BG10" s="315"/>
      <c r="BH10" s="314" t="s">
        <v>109</v>
      </c>
      <c r="BI10" s="314"/>
      <c r="BJ10" s="314"/>
      <c r="BK10" s="315" t="s">
        <v>110</v>
      </c>
      <c r="BL10" s="315"/>
      <c r="BM10" s="315"/>
      <c r="BN10" s="314" t="s">
        <v>109</v>
      </c>
      <c r="BO10" s="314"/>
      <c r="BP10" s="314"/>
      <c r="BQ10" s="315" t="s">
        <v>110</v>
      </c>
      <c r="BR10" s="315"/>
      <c r="BS10" s="315"/>
      <c r="BT10" s="233" t="s">
        <v>133</v>
      </c>
      <c r="BU10" s="312" t="s">
        <v>109</v>
      </c>
      <c r="BV10" s="312"/>
      <c r="BW10" s="312"/>
      <c r="BX10" s="313" t="s">
        <v>110</v>
      </c>
      <c r="BY10" s="313"/>
      <c r="BZ10" s="313"/>
      <c r="CA10" s="312" t="s">
        <v>109</v>
      </c>
      <c r="CB10" s="312"/>
      <c r="CC10" s="312"/>
      <c r="CD10" s="313" t="s">
        <v>110</v>
      </c>
      <c r="CE10" s="313"/>
      <c r="CF10" s="313"/>
      <c r="CG10" s="312" t="s">
        <v>109</v>
      </c>
      <c r="CH10" s="312"/>
      <c r="CI10" s="312"/>
      <c r="CJ10" s="313" t="s">
        <v>110</v>
      </c>
      <c r="CK10" s="313"/>
      <c r="CL10" s="313"/>
      <c r="CM10" s="234" t="s">
        <v>109</v>
      </c>
      <c r="CN10" s="234"/>
      <c r="CO10" s="234"/>
      <c r="CP10" s="235" t="s">
        <v>110</v>
      </c>
      <c r="CQ10" s="235"/>
      <c r="CR10" s="235"/>
      <c r="CS10" s="232"/>
      <c r="CT10" s="232"/>
      <c r="CU10" s="232"/>
      <c r="CV10" s="232"/>
      <c r="CW10" s="232"/>
      <c r="CX10" s="232"/>
      <c r="CY10" s="232"/>
      <c r="CZ10" s="232"/>
      <c r="DA10" s="232"/>
      <c r="DB10" s="232"/>
      <c r="DC10" s="232"/>
      <c r="DD10" s="232"/>
      <c r="DE10" s="232"/>
      <c r="DF10" s="232"/>
      <c r="DG10" s="232"/>
      <c r="DH10" s="232"/>
      <c r="DI10" s="232"/>
      <c r="DJ10" s="232"/>
      <c r="DK10" s="232"/>
      <c r="DL10" s="232"/>
      <c r="DM10" s="232"/>
      <c r="DN10" s="232"/>
      <c r="DO10" s="232"/>
      <c r="DP10" s="232"/>
      <c r="DQ10" s="232"/>
      <c r="DR10" s="232"/>
      <c r="DS10" s="232"/>
      <c r="DT10" s="232"/>
      <c r="DU10" s="232"/>
      <c r="DV10" s="232"/>
      <c r="DW10" s="232"/>
      <c r="DX10" s="232"/>
      <c r="DY10" s="232"/>
      <c r="DZ10" s="232"/>
      <c r="EA10" s="232"/>
      <c r="EB10" s="232"/>
      <c r="EC10" s="232"/>
      <c r="ED10" s="232"/>
      <c r="EE10" s="232"/>
      <c r="EF10" s="232"/>
      <c r="EG10" s="232"/>
      <c r="EH10" s="232"/>
      <c r="EI10" s="232"/>
      <c r="EJ10" s="232"/>
      <c r="EK10" s="232"/>
      <c r="EL10" s="232"/>
      <c r="EM10" s="232"/>
      <c r="EN10" s="232"/>
      <c r="EO10" s="232"/>
      <c r="EP10" s="232"/>
      <c r="EQ10" s="232"/>
      <c r="ER10" s="232"/>
      <c r="ES10" s="232"/>
      <c r="ET10" s="232"/>
      <c r="EU10" s="232"/>
      <c r="EV10" s="232"/>
      <c r="EW10" s="232"/>
      <c r="EX10" s="232"/>
      <c r="EY10" s="232"/>
      <c r="EZ10" s="232"/>
      <c r="FA10" s="232"/>
      <c r="FB10" s="232"/>
      <c r="FC10" s="232"/>
      <c r="FD10" s="232"/>
      <c r="FE10" s="232"/>
      <c r="FF10" s="232"/>
      <c r="FG10" s="232"/>
      <c r="FH10" s="232"/>
      <c r="FI10" s="232"/>
      <c r="FJ10" s="232"/>
      <c r="FK10" s="232"/>
      <c r="FL10" s="232"/>
      <c r="FM10" s="232"/>
      <c r="FN10" s="232"/>
      <c r="FO10" s="232"/>
      <c r="FP10" s="232"/>
      <c r="FQ10" s="232"/>
      <c r="FR10" s="232"/>
      <c r="FS10" s="232"/>
      <c r="FT10" s="232"/>
      <c r="FU10" s="232"/>
      <c r="FV10" s="232"/>
      <c r="FW10" s="232"/>
      <c r="FX10" s="232"/>
      <c r="FY10" s="232"/>
      <c r="FZ10" s="232"/>
      <c r="GA10" s="232"/>
      <c r="GB10" s="232"/>
      <c r="GC10" s="232"/>
      <c r="GD10" s="232"/>
      <c r="GE10" s="232"/>
      <c r="GF10" s="232"/>
      <c r="GG10" s="232"/>
      <c r="GH10" s="232"/>
      <c r="GI10" s="232"/>
      <c r="GJ10" s="232"/>
      <c r="GK10" s="232"/>
      <c r="GL10" s="232"/>
      <c r="GM10" s="232"/>
      <c r="GN10" s="232"/>
      <c r="GO10" s="232"/>
      <c r="GP10" s="232"/>
      <c r="GQ10" s="232"/>
      <c r="GR10" s="232"/>
      <c r="GS10" s="232"/>
      <c r="GT10" s="232"/>
      <c r="GU10" s="232"/>
      <c r="GV10" s="232"/>
      <c r="GW10" s="232"/>
      <c r="GX10" s="232"/>
      <c r="GY10" s="232"/>
      <c r="GZ10" s="232"/>
      <c r="HA10" s="232"/>
      <c r="HB10" s="232"/>
      <c r="HC10" s="232"/>
      <c r="HD10" s="232"/>
      <c r="HE10" s="232"/>
      <c r="HF10" s="232"/>
      <c r="HG10" s="232"/>
      <c r="HH10" s="232"/>
      <c r="HI10" s="232"/>
      <c r="HJ10" s="232"/>
      <c r="HK10" s="232"/>
      <c r="HL10" s="232"/>
      <c r="HM10" s="232"/>
      <c r="HN10" s="232"/>
      <c r="HO10" s="232"/>
      <c r="HP10" s="232"/>
      <c r="HQ10" s="232"/>
      <c r="HR10" s="232"/>
      <c r="HS10" s="232"/>
      <c r="HT10" s="232"/>
      <c r="HU10" s="232"/>
      <c r="HV10" s="232"/>
      <c r="HW10" s="232"/>
      <c r="HX10" s="232"/>
      <c r="HY10" s="232"/>
      <c r="HZ10" s="232"/>
      <c r="IA10" s="232"/>
      <c r="IB10" s="232"/>
      <c r="IC10" s="232"/>
      <c r="ID10" s="232"/>
      <c r="IE10" s="232"/>
      <c r="IF10" s="232"/>
      <c r="IG10" s="232"/>
      <c r="IH10" s="232"/>
      <c r="II10" s="232"/>
      <c r="IJ10" s="232"/>
      <c r="IK10" s="232"/>
      <c r="IL10" s="232"/>
      <c r="IM10" s="232"/>
      <c r="IN10" s="232"/>
      <c r="IO10" s="232"/>
      <c r="IP10" s="232"/>
      <c r="IQ10" s="232"/>
      <c r="IR10" s="232"/>
      <c r="IS10" s="232"/>
      <c r="IT10" s="232"/>
      <c r="IU10" s="232"/>
      <c r="IV10" s="232"/>
    </row>
    <row r="11" spans="1:256" s="50" customFormat="1" ht="25.5">
      <c r="A11" s="232"/>
      <c r="B11" s="89" t="s">
        <v>35</v>
      </c>
      <c r="C11" s="89" t="s">
        <v>219</v>
      </c>
      <c r="D11" s="89" t="s">
        <v>134</v>
      </c>
      <c r="E11" s="89" t="s">
        <v>135</v>
      </c>
      <c r="F11" s="89" t="s">
        <v>136</v>
      </c>
      <c r="G11" s="89" t="s">
        <v>134</v>
      </c>
      <c r="H11" s="89" t="s">
        <v>220</v>
      </c>
      <c r="I11" s="89" t="s">
        <v>137</v>
      </c>
      <c r="J11" s="89" t="s">
        <v>248</v>
      </c>
      <c r="K11" s="89" t="s">
        <v>134</v>
      </c>
      <c r="L11" s="89" t="s">
        <v>135</v>
      </c>
      <c r="M11" s="89" t="s">
        <v>136</v>
      </c>
      <c r="N11" s="89" t="s">
        <v>134</v>
      </c>
      <c r="O11" s="89" t="s">
        <v>220</v>
      </c>
      <c r="P11" s="89" t="s">
        <v>137</v>
      </c>
      <c r="Q11" s="89" t="s">
        <v>248</v>
      </c>
      <c r="R11" s="89" t="s">
        <v>134</v>
      </c>
      <c r="S11" s="89" t="s">
        <v>135</v>
      </c>
      <c r="T11" s="89" t="s">
        <v>136</v>
      </c>
      <c r="U11" s="89" t="s">
        <v>134</v>
      </c>
      <c r="V11" s="89" t="s">
        <v>220</v>
      </c>
      <c r="W11" s="89" t="s">
        <v>137</v>
      </c>
      <c r="X11" s="89" t="s">
        <v>134</v>
      </c>
      <c r="Y11" s="89" t="s">
        <v>135</v>
      </c>
      <c r="Z11" s="89" t="s">
        <v>136</v>
      </c>
      <c r="AA11" s="89" t="s">
        <v>134</v>
      </c>
      <c r="AB11" s="89" t="s">
        <v>220</v>
      </c>
      <c r="AC11" s="89" t="s">
        <v>137</v>
      </c>
      <c r="AD11" s="89" t="s">
        <v>134</v>
      </c>
      <c r="AE11" s="89" t="s">
        <v>135</v>
      </c>
      <c r="AF11" s="89" t="s">
        <v>136</v>
      </c>
      <c r="AG11" s="89" t="s">
        <v>134</v>
      </c>
      <c r="AH11" s="89" t="s">
        <v>220</v>
      </c>
      <c r="AI11" s="89" t="s">
        <v>137</v>
      </c>
      <c r="AJ11" s="89" t="s">
        <v>134</v>
      </c>
      <c r="AK11" s="89" t="s">
        <v>135</v>
      </c>
      <c r="AL11" s="89" t="s">
        <v>136</v>
      </c>
      <c r="AM11" s="89" t="s">
        <v>134</v>
      </c>
      <c r="AN11" s="89" t="s">
        <v>220</v>
      </c>
      <c r="AO11" s="89" t="s">
        <v>137</v>
      </c>
      <c r="AP11" s="89" t="s">
        <v>134</v>
      </c>
      <c r="AQ11" s="89" t="s">
        <v>135</v>
      </c>
      <c r="AR11" s="89" t="s">
        <v>136</v>
      </c>
      <c r="AS11" s="89" t="s">
        <v>134</v>
      </c>
      <c r="AT11" s="89" t="s">
        <v>220</v>
      </c>
      <c r="AU11" s="89" t="s">
        <v>137</v>
      </c>
      <c r="AV11" s="89" t="s">
        <v>134</v>
      </c>
      <c r="AW11" s="89" t="s">
        <v>135</v>
      </c>
      <c r="AX11" s="89" t="s">
        <v>136</v>
      </c>
      <c r="AY11" s="89" t="s">
        <v>134</v>
      </c>
      <c r="AZ11" s="89" t="s">
        <v>220</v>
      </c>
      <c r="BA11" s="89" t="s">
        <v>137</v>
      </c>
      <c r="BB11" s="89" t="s">
        <v>134</v>
      </c>
      <c r="BC11" s="89" t="s">
        <v>135</v>
      </c>
      <c r="BD11" s="89" t="s">
        <v>136</v>
      </c>
      <c r="BE11" s="89" t="s">
        <v>134</v>
      </c>
      <c r="BF11" s="89" t="s">
        <v>220</v>
      </c>
      <c r="BG11" s="89" t="s">
        <v>137</v>
      </c>
      <c r="BH11" s="89" t="s">
        <v>134</v>
      </c>
      <c r="BI11" s="89" t="s">
        <v>135</v>
      </c>
      <c r="BJ11" s="89" t="s">
        <v>136</v>
      </c>
      <c r="BK11" s="89" t="s">
        <v>134</v>
      </c>
      <c r="BL11" s="89" t="s">
        <v>220</v>
      </c>
      <c r="BM11" s="89" t="s">
        <v>137</v>
      </c>
      <c r="BN11" s="89" t="s">
        <v>134</v>
      </c>
      <c r="BO11" s="89" t="s">
        <v>135</v>
      </c>
      <c r="BP11" s="89" t="s">
        <v>136</v>
      </c>
      <c r="BQ11" s="89" t="s">
        <v>134</v>
      </c>
      <c r="BR11" s="89" t="s">
        <v>220</v>
      </c>
      <c r="BS11" s="89" t="s">
        <v>137</v>
      </c>
      <c r="BT11" s="89" t="s">
        <v>219</v>
      </c>
      <c r="BU11" s="89" t="s">
        <v>134</v>
      </c>
      <c r="BV11" s="89" t="s">
        <v>135</v>
      </c>
      <c r="BW11" s="89" t="s">
        <v>136</v>
      </c>
      <c r="BX11" s="89" t="s">
        <v>134</v>
      </c>
      <c r="BY11" s="89" t="s">
        <v>220</v>
      </c>
      <c r="BZ11" s="89" t="s">
        <v>137</v>
      </c>
      <c r="CA11" s="89" t="s">
        <v>134</v>
      </c>
      <c r="CB11" s="89" t="s">
        <v>135</v>
      </c>
      <c r="CC11" s="89" t="s">
        <v>136</v>
      </c>
      <c r="CD11" s="89" t="s">
        <v>134</v>
      </c>
      <c r="CE11" s="89" t="s">
        <v>220</v>
      </c>
      <c r="CF11" s="89" t="s">
        <v>137</v>
      </c>
      <c r="CG11" s="89" t="s">
        <v>134</v>
      </c>
      <c r="CH11" s="89" t="s">
        <v>135</v>
      </c>
      <c r="CI11" s="89" t="s">
        <v>136</v>
      </c>
      <c r="CJ11" s="89" t="s">
        <v>134</v>
      </c>
      <c r="CK11" s="89" t="s">
        <v>220</v>
      </c>
      <c r="CL11" s="89" t="s">
        <v>137</v>
      </c>
      <c r="CM11" s="89" t="s">
        <v>134</v>
      </c>
      <c r="CN11" s="89" t="s">
        <v>135</v>
      </c>
      <c r="CO11" s="89" t="s">
        <v>136</v>
      </c>
      <c r="CP11" s="89" t="s">
        <v>134</v>
      </c>
      <c r="CQ11" s="89" t="s">
        <v>220</v>
      </c>
      <c r="CR11" s="89" t="s">
        <v>137</v>
      </c>
      <c r="CS11" s="232"/>
      <c r="CT11" s="232"/>
      <c r="CU11" s="232"/>
      <c r="CV11" s="232"/>
      <c r="CW11" s="232"/>
      <c r="CX11" s="232"/>
      <c r="CY11" s="232"/>
      <c r="CZ11" s="232"/>
      <c r="DA11" s="232"/>
      <c r="DB11" s="232"/>
      <c r="DC11" s="232"/>
      <c r="DD11" s="232"/>
      <c r="DE11" s="232"/>
      <c r="DF11" s="232"/>
      <c r="DG11" s="232"/>
      <c r="DH11" s="232"/>
      <c r="DI11" s="232"/>
      <c r="DJ11" s="232"/>
      <c r="DK11" s="232"/>
      <c r="DL11" s="232"/>
      <c r="DM11" s="232"/>
      <c r="DN11" s="232"/>
      <c r="DO11" s="232"/>
      <c r="DP11" s="232"/>
      <c r="DQ11" s="232"/>
      <c r="DR11" s="232"/>
      <c r="DS11" s="232"/>
      <c r="DT11" s="232"/>
      <c r="DU11" s="232"/>
      <c r="DV11" s="232"/>
      <c r="DW11" s="232"/>
      <c r="DX11" s="232"/>
      <c r="DY11" s="232"/>
      <c r="DZ11" s="232"/>
      <c r="EA11" s="232"/>
      <c r="EB11" s="232"/>
      <c r="EC11" s="232"/>
      <c r="ED11" s="232"/>
      <c r="EE11" s="232"/>
      <c r="EF11" s="232"/>
      <c r="EG11" s="232"/>
      <c r="EH11" s="232"/>
      <c r="EI11" s="232"/>
      <c r="EJ11" s="232"/>
      <c r="EK11" s="232"/>
      <c r="EL11" s="232"/>
      <c r="EM11" s="232"/>
      <c r="EN11" s="232"/>
      <c r="EO11" s="232"/>
      <c r="EP11" s="232"/>
      <c r="EQ11" s="232"/>
      <c r="ER11" s="232"/>
      <c r="ES11" s="232"/>
      <c r="ET11" s="232"/>
      <c r="EU11" s="232"/>
      <c r="EV11" s="232"/>
      <c r="EW11" s="232"/>
      <c r="EX11" s="232"/>
      <c r="EY11" s="232"/>
      <c r="EZ11" s="232"/>
      <c r="FA11" s="232"/>
      <c r="FB11" s="232"/>
      <c r="FC11" s="232"/>
      <c r="FD11" s="232"/>
      <c r="FE11" s="232"/>
      <c r="FF11" s="232"/>
      <c r="FG11" s="232"/>
      <c r="FH11" s="232"/>
      <c r="FI11" s="232"/>
      <c r="FJ11" s="232"/>
      <c r="FK11" s="232"/>
      <c r="FL11" s="232"/>
      <c r="FM11" s="232"/>
      <c r="FN11" s="232"/>
      <c r="FO11" s="232"/>
      <c r="FP11" s="232"/>
      <c r="FQ11" s="232"/>
      <c r="FR11" s="232"/>
      <c r="FS11" s="232"/>
      <c r="FT11" s="232"/>
      <c r="FU11" s="232"/>
      <c r="FV11" s="232"/>
      <c r="FW11" s="232"/>
      <c r="FX11" s="232"/>
      <c r="FY11" s="232"/>
      <c r="FZ11" s="232"/>
      <c r="GA11" s="232"/>
      <c r="GB11" s="232"/>
      <c r="GC11" s="232"/>
      <c r="GD11" s="232"/>
      <c r="GE11" s="232"/>
      <c r="GF11" s="232"/>
      <c r="GG11" s="232"/>
      <c r="GH11" s="232"/>
      <c r="GI11" s="232"/>
      <c r="GJ11" s="232"/>
      <c r="GK11" s="232"/>
      <c r="GL11" s="232"/>
      <c r="GM11" s="232"/>
      <c r="GN11" s="232"/>
      <c r="GO11" s="232"/>
      <c r="GP11" s="232"/>
      <c r="GQ11" s="232"/>
      <c r="GR11" s="232"/>
      <c r="GS11" s="232"/>
      <c r="GT11" s="232"/>
      <c r="GU11" s="232"/>
      <c r="GV11" s="232"/>
      <c r="GW11" s="232"/>
      <c r="GX11" s="232"/>
      <c r="GY11" s="232"/>
      <c r="GZ11" s="232"/>
      <c r="HA11" s="232"/>
      <c r="HB11" s="232"/>
      <c r="HC11" s="232"/>
      <c r="HD11" s="232"/>
      <c r="HE11" s="232"/>
      <c r="HF11" s="232"/>
      <c r="HG11" s="232"/>
      <c r="HH11" s="232"/>
      <c r="HI11" s="232"/>
      <c r="HJ11" s="232"/>
      <c r="HK11" s="232"/>
      <c r="HL11" s="232"/>
      <c r="HM11" s="232"/>
      <c r="HN11" s="232"/>
      <c r="HO11" s="232"/>
      <c r="HP11" s="232"/>
      <c r="HQ11" s="232"/>
      <c r="HR11" s="232"/>
      <c r="HS11" s="232"/>
      <c r="HT11" s="232"/>
      <c r="HU11" s="232"/>
      <c r="HV11" s="232"/>
      <c r="HW11" s="232"/>
      <c r="HX11" s="232"/>
      <c r="HY11" s="232"/>
      <c r="HZ11" s="232"/>
      <c r="IA11" s="232"/>
      <c r="IB11" s="232"/>
      <c r="IC11" s="232"/>
      <c r="ID11" s="232"/>
      <c r="IE11" s="232"/>
      <c r="IF11" s="232"/>
      <c r="IG11" s="232"/>
      <c r="IH11" s="232"/>
      <c r="II11" s="232"/>
      <c r="IJ11" s="232"/>
      <c r="IK11" s="232"/>
      <c r="IL11" s="232"/>
      <c r="IM11" s="232"/>
      <c r="IN11" s="232"/>
      <c r="IO11" s="232"/>
      <c r="IP11" s="232"/>
      <c r="IQ11" s="232"/>
      <c r="IR11" s="232"/>
      <c r="IS11" s="232"/>
      <c r="IT11" s="232"/>
      <c r="IU11" s="232"/>
      <c r="IV11" s="232"/>
    </row>
    <row r="12" spans="1:256" s="50" customFormat="1" ht="13.5" customHeight="1">
      <c r="A12" s="232"/>
      <c r="B12" s="125" t="s">
        <v>36</v>
      </c>
      <c r="C12" s="89"/>
      <c r="D12" s="89"/>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89"/>
      <c r="AY12" s="89"/>
      <c r="AZ12" s="89"/>
      <c r="BA12" s="89"/>
      <c r="BB12" s="89"/>
      <c r="BC12" s="89"/>
      <c r="BD12" s="89"/>
      <c r="BE12" s="89"/>
      <c r="BF12" s="89"/>
      <c r="BG12" s="89"/>
      <c r="BH12" s="89"/>
      <c r="BI12" s="89"/>
      <c r="BJ12" s="89"/>
      <c r="BK12" s="89"/>
      <c r="BL12" s="89"/>
      <c r="BM12" s="89"/>
      <c r="BN12" s="89"/>
      <c r="BO12" s="89"/>
      <c r="BP12" s="89"/>
      <c r="BQ12" s="89"/>
      <c r="BR12" s="89"/>
      <c r="BS12" s="89"/>
      <c r="BT12" s="89"/>
      <c r="BU12" s="89"/>
      <c r="BV12" s="89"/>
      <c r="BW12" s="89"/>
      <c r="BX12" s="89"/>
      <c r="BY12" s="89"/>
      <c r="BZ12" s="89"/>
      <c r="CA12" s="89"/>
      <c r="CB12" s="89"/>
      <c r="CC12" s="89"/>
      <c r="CD12" s="89"/>
      <c r="CE12" s="89"/>
      <c r="CF12" s="89"/>
      <c r="CG12" s="89"/>
      <c r="CH12" s="89"/>
      <c r="CI12" s="89"/>
      <c r="CJ12" s="89"/>
      <c r="CK12" s="89"/>
      <c r="CL12" s="89"/>
      <c r="CM12" s="89"/>
      <c r="CN12" s="89"/>
      <c r="CO12" s="89"/>
      <c r="CP12" s="89"/>
      <c r="CQ12" s="89"/>
      <c r="CR12" s="89"/>
      <c r="CS12" s="232"/>
      <c r="CT12" s="232"/>
      <c r="CU12" s="232"/>
      <c r="CV12" s="232"/>
      <c r="CW12" s="232"/>
      <c r="CX12" s="232"/>
      <c r="CY12" s="232"/>
      <c r="CZ12" s="232"/>
      <c r="DA12" s="232"/>
      <c r="DB12" s="232"/>
      <c r="DC12" s="232"/>
      <c r="DD12" s="232"/>
      <c r="DE12" s="232"/>
      <c r="DF12" s="232"/>
      <c r="DG12" s="232"/>
      <c r="DH12" s="232"/>
      <c r="DI12" s="232"/>
      <c r="DJ12" s="232"/>
      <c r="DK12" s="232"/>
      <c r="DL12" s="232"/>
      <c r="DM12" s="232"/>
      <c r="DN12" s="232"/>
      <c r="DO12" s="232"/>
      <c r="DP12" s="232"/>
      <c r="DQ12" s="232"/>
      <c r="DR12" s="232"/>
      <c r="DS12" s="232"/>
      <c r="DT12" s="232"/>
      <c r="DU12" s="232"/>
      <c r="DV12" s="232"/>
      <c r="DW12" s="232"/>
      <c r="DX12" s="232"/>
      <c r="DY12" s="232"/>
      <c r="DZ12" s="232"/>
      <c r="EA12" s="232"/>
      <c r="EB12" s="232"/>
      <c r="EC12" s="232"/>
      <c r="ED12" s="232"/>
      <c r="EE12" s="232"/>
      <c r="EF12" s="232"/>
      <c r="EG12" s="232"/>
      <c r="EH12" s="232"/>
      <c r="EI12" s="232"/>
      <c r="EJ12" s="232"/>
      <c r="EK12" s="232"/>
      <c r="EL12" s="232"/>
      <c r="EM12" s="232"/>
      <c r="EN12" s="232"/>
      <c r="EO12" s="232"/>
      <c r="EP12" s="232"/>
      <c r="EQ12" s="232"/>
      <c r="ER12" s="232"/>
      <c r="ES12" s="232"/>
      <c r="ET12" s="232"/>
      <c r="EU12" s="232"/>
      <c r="EV12" s="232"/>
      <c r="EW12" s="232"/>
      <c r="EX12" s="232"/>
      <c r="EY12" s="232"/>
      <c r="EZ12" s="232"/>
      <c r="FA12" s="232"/>
      <c r="FB12" s="232"/>
      <c r="FC12" s="232"/>
      <c r="FD12" s="232"/>
      <c r="FE12" s="232"/>
      <c r="FF12" s="232"/>
      <c r="FG12" s="232"/>
      <c r="FH12" s="232"/>
      <c r="FI12" s="232"/>
      <c r="FJ12" s="232"/>
      <c r="FK12" s="232"/>
      <c r="FL12" s="232"/>
      <c r="FM12" s="232"/>
      <c r="FN12" s="232"/>
      <c r="FO12" s="232"/>
      <c r="FP12" s="232"/>
      <c r="FQ12" s="232"/>
      <c r="FR12" s="232"/>
      <c r="FS12" s="232"/>
      <c r="FT12" s="232"/>
      <c r="FU12" s="232"/>
      <c r="FV12" s="232"/>
      <c r="FW12" s="232"/>
      <c r="FX12" s="232"/>
      <c r="FY12" s="232"/>
      <c r="FZ12" s="232"/>
      <c r="GA12" s="232"/>
      <c r="GB12" s="232"/>
      <c r="GC12" s="232"/>
      <c r="GD12" s="232"/>
      <c r="GE12" s="232"/>
      <c r="GF12" s="232"/>
      <c r="GG12" s="232"/>
      <c r="GH12" s="232"/>
      <c r="GI12" s="232"/>
      <c r="GJ12" s="232"/>
      <c r="GK12" s="232"/>
      <c r="GL12" s="232"/>
      <c r="GM12" s="232"/>
      <c r="GN12" s="232"/>
      <c r="GO12" s="232"/>
      <c r="GP12" s="232"/>
      <c r="GQ12" s="232"/>
      <c r="GR12" s="232"/>
      <c r="GS12" s="232"/>
      <c r="GT12" s="232"/>
      <c r="GU12" s="232"/>
      <c r="GV12" s="232"/>
      <c r="GW12" s="232"/>
      <c r="GX12" s="232"/>
      <c r="GY12" s="232"/>
      <c r="GZ12" s="232"/>
      <c r="HA12" s="232"/>
      <c r="HB12" s="232"/>
      <c r="HC12" s="232"/>
      <c r="HD12" s="232"/>
      <c r="HE12" s="232"/>
      <c r="HF12" s="232"/>
      <c r="HG12" s="232"/>
      <c r="HH12" s="232"/>
      <c r="HI12" s="232"/>
      <c r="HJ12" s="232"/>
      <c r="HK12" s="232"/>
      <c r="HL12" s="232"/>
      <c r="HM12" s="232"/>
      <c r="HN12" s="232"/>
      <c r="HO12" s="232"/>
      <c r="HP12" s="232"/>
      <c r="HQ12" s="232"/>
      <c r="HR12" s="232"/>
      <c r="HS12" s="232"/>
      <c r="HT12" s="232"/>
      <c r="HU12" s="232"/>
      <c r="HV12" s="232"/>
      <c r="HW12" s="232"/>
      <c r="HX12" s="232"/>
      <c r="HY12" s="232"/>
      <c r="HZ12" s="232"/>
      <c r="IA12" s="232"/>
      <c r="IB12" s="232"/>
      <c r="IC12" s="232"/>
      <c r="ID12" s="232"/>
      <c r="IE12" s="232"/>
      <c r="IF12" s="232"/>
      <c r="IG12" s="232"/>
      <c r="IH12" s="232"/>
      <c r="II12" s="232"/>
      <c r="IJ12" s="232"/>
      <c r="IK12" s="232"/>
      <c r="IL12" s="232"/>
      <c r="IM12" s="232"/>
      <c r="IN12" s="232"/>
      <c r="IO12" s="232"/>
      <c r="IP12" s="232"/>
      <c r="IQ12" s="232"/>
      <c r="IR12" s="232"/>
      <c r="IS12" s="232"/>
      <c r="IT12" s="232"/>
      <c r="IU12" s="232"/>
      <c r="IV12" s="232"/>
    </row>
    <row r="13" spans="1:256" s="50" customFormat="1" ht="12" customHeight="1">
      <c r="A13" s="232"/>
      <c r="B13" s="126" t="s">
        <v>195</v>
      </c>
      <c r="C13" s="236">
        <f>J13+Q13+BT13</f>
        <v>117740.34871999998</v>
      </c>
      <c r="D13" s="237"/>
      <c r="E13" s="237"/>
      <c r="F13" s="237"/>
      <c r="G13" s="237"/>
      <c r="H13" s="237"/>
      <c r="I13" s="237"/>
      <c r="J13" s="236">
        <f>K13+N13</f>
        <v>1684.7376499999998</v>
      </c>
      <c r="K13" s="238">
        <v>1684.7376499999998</v>
      </c>
      <c r="L13" s="238">
        <v>21738.55</v>
      </c>
      <c r="M13" s="239">
        <f>_xlfn.IFERROR(K13/L13,0)</f>
        <v>0.0775000011500307</v>
      </c>
      <c r="N13" s="238">
        <v>0</v>
      </c>
      <c r="O13" s="238">
        <v>0</v>
      </c>
      <c r="P13" s="240">
        <f>_xlfn.IFERROR(N13/O13,0)</f>
        <v>0</v>
      </c>
      <c r="Q13" s="236">
        <f>R13+U13+X13+AA13+AD13+AG13+AJ13+AM13+AP13+AS13+AV13+AY13+BB13+BE13+BH13+BK13+BN13+BQ13</f>
        <v>116055.61106999998</v>
      </c>
      <c r="R13" s="238">
        <v>442.50352999999996</v>
      </c>
      <c r="S13" s="238">
        <v>781.3</v>
      </c>
      <c r="T13" s="240">
        <f>_xlfn.IFERROR(R13/S13,0)</f>
        <v>0.5663682708306668</v>
      </c>
      <c r="U13" s="238">
        <v>0</v>
      </c>
      <c r="V13" s="238">
        <v>0</v>
      </c>
      <c r="W13" s="240">
        <f>_xlfn.IFERROR(U13/V13,0)</f>
        <v>0</v>
      </c>
      <c r="X13" s="238">
        <v>2802.9400800000008</v>
      </c>
      <c r="Y13" s="238">
        <v>2497.8</v>
      </c>
      <c r="Z13" s="240">
        <f>_xlfn.IFERROR(X13/Y13,0)</f>
        <v>1.1221635359116024</v>
      </c>
      <c r="AA13" s="238">
        <v>0</v>
      </c>
      <c r="AB13" s="238">
        <v>0</v>
      </c>
      <c r="AC13" s="240">
        <f>_xlfn.IFERROR(AA13/AB13,0)</f>
        <v>0</v>
      </c>
      <c r="AD13" s="238">
        <v>112810.16745999998</v>
      </c>
      <c r="AE13" s="238">
        <v>96358</v>
      </c>
      <c r="AF13" s="240">
        <f>_xlfn.IFERROR(AD13/AE13,0)</f>
        <v>1.1707400263600323</v>
      </c>
      <c r="AG13" s="238">
        <v>0</v>
      </c>
      <c r="AH13" s="238">
        <v>0</v>
      </c>
      <c r="AI13" s="240">
        <f>_xlfn.IFERROR(AG13/AH13,0)</f>
        <v>0</v>
      </c>
      <c r="AJ13" s="238">
        <v>0</v>
      </c>
      <c r="AK13" s="238">
        <v>0</v>
      </c>
      <c r="AL13" s="240">
        <f>_xlfn.IFERROR(AJ13/AK13,0)</f>
        <v>0</v>
      </c>
      <c r="AM13" s="238">
        <v>0</v>
      </c>
      <c r="AN13" s="238">
        <v>0</v>
      </c>
      <c r="AO13" s="240">
        <f>_xlfn.IFERROR(AM13/AN13,0)</f>
        <v>0</v>
      </c>
      <c r="AP13" s="238">
        <v>0</v>
      </c>
      <c r="AQ13" s="238">
        <v>0</v>
      </c>
      <c r="AR13" s="240">
        <f>_xlfn.IFERROR(AP13/AQ13,0)</f>
        <v>0</v>
      </c>
      <c r="AS13" s="238">
        <v>0</v>
      </c>
      <c r="AT13" s="238">
        <v>0</v>
      </c>
      <c r="AU13" s="240">
        <f>_xlfn.IFERROR(AS13/AT13,0)</f>
        <v>0</v>
      </c>
      <c r="AV13" s="238">
        <v>0</v>
      </c>
      <c r="AW13" s="238">
        <v>0</v>
      </c>
      <c r="AX13" s="240">
        <f>_xlfn.IFERROR(AV13/AW13,0)</f>
        <v>0</v>
      </c>
      <c r="AY13" s="238">
        <v>0</v>
      </c>
      <c r="AZ13" s="238">
        <v>0</v>
      </c>
      <c r="BA13" s="240">
        <f>_xlfn.IFERROR(AY13/AZ13,0)</f>
        <v>0</v>
      </c>
      <c r="BB13" s="238">
        <v>0</v>
      </c>
      <c r="BC13" s="238">
        <v>0</v>
      </c>
      <c r="BD13" s="240">
        <f>_xlfn.IFERROR(BB13/BC13,0)</f>
        <v>0</v>
      </c>
      <c r="BE13" s="238">
        <v>0</v>
      </c>
      <c r="BF13" s="238">
        <v>0</v>
      </c>
      <c r="BG13" s="240">
        <f>_xlfn.IFERROR(BE13/BF13,0)</f>
        <v>0</v>
      </c>
      <c r="BH13" s="238">
        <v>0</v>
      </c>
      <c r="BI13" s="238">
        <v>0</v>
      </c>
      <c r="BJ13" s="240">
        <f>_xlfn.IFERROR(BH13/BI13,0)</f>
        <v>0</v>
      </c>
      <c r="BK13" s="238">
        <v>0</v>
      </c>
      <c r="BL13" s="238">
        <v>0</v>
      </c>
      <c r="BM13" s="240">
        <f>_xlfn.IFERROR(BK13/BL13,0)</f>
        <v>0</v>
      </c>
      <c r="BN13" s="238">
        <v>0</v>
      </c>
      <c r="BO13" s="238">
        <v>0</v>
      </c>
      <c r="BP13" s="240">
        <f>_xlfn.IFERROR(BN13/BO13,0)</f>
        <v>0</v>
      </c>
      <c r="BQ13" s="238">
        <v>0</v>
      </c>
      <c r="BR13" s="238">
        <v>0</v>
      </c>
      <c r="BS13" s="240">
        <f>_xlfn.IFERROR(BQ13/BR13,0)</f>
        <v>0</v>
      </c>
      <c r="BT13" s="240">
        <f>BU13+BX13+CA13+CD13+CG13+CJ13+CM13+CP13</f>
        <v>0</v>
      </c>
      <c r="BU13" s="238">
        <v>0</v>
      </c>
      <c r="BV13" s="238">
        <v>0</v>
      </c>
      <c r="BW13" s="240">
        <f>_xlfn.IFERROR(BU13/BV13,0)</f>
        <v>0</v>
      </c>
      <c r="BX13" s="238">
        <v>0</v>
      </c>
      <c r="BY13" s="238">
        <v>0</v>
      </c>
      <c r="BZ13" s="240">
        <f>_xlfn.IFERROR(BX13/BY13,0)</f>
        <v>0</v>
      </c>
      <c r="CA13" s="238">
        <v>0</v>
      </c>
      <c r="CB13" s="238">
        <v>0</v>
      </c>
      <c r="CC13" s="240">
        <f>_xlfn.IFERROR(CA13/CB13,0)</f>
        <v>0</v>
      </c>
      <c r="CD13" s="238">
        <v>0</v>
      </c>
      <c r="CE13" s="238">
        <v>0</v>
      </c>
      <c r="CF13" s="240">
        <f>_xlfn.IFERROR(CD13/CE13,0)</f>
        <v>0</v>
      </c>
      <c r="CG13" s="238">
        <v>0</v>
      </c>
      <c r="CH13" s="238">
        <v>0</v>
      </c>
      <c r="CI13" s="240">
        <f>_xlfn.IFERROR(CG13/CH13,0)</f>
        <v>0</v>
      </c>
      <c r="CJ13" s="238">
        <v>0</v>
      </c>
      <c r="CK13" s="238">
        <v>0</v>
      </c>
      <c r="CL13" s="240">
        <f>_xlfn.IFERROR(CJ13/CK13,0)</f>
        <v>0</v>
      </c>
      <c r="CM13" s="238">
        <v>0</v>
      </c>
      <c r="CN13" s="238">
        <v>0</v>
      </c>
      <c r="CO13" s="240">
        <f>_xlfn.IFERROR(CM13/CN13,0)</f>
        <v>0</v>
      </c>
      <c r="CP13" s="238">
        <v>0</v>
      </c>
      <c r="CQ13" s="238">
        <v>0</v>
      </c>
      <c r="CR13" s="240">
        <f>_xlfn.IFERROR(CP13/CQ13,0)</f>
        <v>0</v>
      </c>
      <c r="CS13" s="232"/>
      <c r="CT13" s="232"/>
      <c r="CU13" s="232"/>
      <c r="CV13" s="232"/>
      <c r="CW13" s="232"/>
      <c r="CX13" s="232"/>
      <c r="CY13" s="232"/>
      <c r="CZ13" s="232"/>
      <c r="DA13" s="232"/>
      <c r="DB13" s="232"/>
      <c r="DC13" s="232"/>
      <c r="DD13" s="232"/>
      <c r="DE13" s="232"/>
      <c r="DF13" s="232"/>
      <c r="DG13" s="232"/>
      <c r="DH13" s="232"/>
      <c r="DI13" s="232"/>
      <c r="DJ13" s="232"/>
      <c r="DK13" s="232"/>
      <c r="DL13" s="232"/>
      <c r="DM13" s="232"/>
      <c r="DN13" s="232"/>
      <c r="DO13" s="232"/>
      <c r="DP13" s="232"/>
      <c r="DQ13" s="232"/>
      <c r="DR13" s="232"/>
      <c r="DS13" s="232"/>
      <c r="DT13" s="232"/>
      <c r="DU13" s="232"/>
      <c r="DV13" s="232"/>
      <c r="DW13" s="232"/>
      <c r="DX13" s="232"/>
      <c r="DY13" s="232"/>
      <c r="DZ13" s="232"/>
      <c r="EA13" s="232"/>
      <c r="EB13" s="232"/>
      <c r="EC13" s="232"/>
      <c r="ED13" s="232"/>
      <c r="EE13" s="232"/>
      <c r="EF13" s="232"/>
      <c r="EG13" s="232"/>
      <c r="EH13" s="232"/>
      <c r="EI13" s="232"/>
      <c r="EJ13" s="232"/>
      <c r="EK13" s="232"/>
      <c r="EL13" s="232"/>
      <c r="EM13" s="232"/>
      <c r="EN13" s="232"/>
      <c r="EO13" s="232"/>
      <c r="EP13" s="232"/>
      <c r="EQ13" s="232"/>
      <c r="ER13" s="232"/>
      <c r="ES13" s="232"/>
      <c r="ET13" s="232"/>
      <c r="EU13" s="232"/>
      <c r="EV13" s="232"/>
      <c r="EW13" s="232"/>
      <c r="EX13" s="232"/>
      <c r="EY13" s="232"/>
      <c r="EZ13" s="232"/>
      <c r="FA13" s="232"/>
      <c r="FB13" s="232"/>
      <c r="FC13" s="232"/>
      <c r="FD13" s="232"/>
      <c r="FE13" s="232"/>
      <c r="FF13" s="232"/>
      <c r="FG13" s="232"/>
      <c r="FH13" s="232"/>
      <c r="FI13" s="232"/>
      <c r="FJ13" s="232"/>
      <c r="FK13" s="232"/>
      <c r="FL13" s="232"/>
      <c r="FM13" s="232"/>
      <c r="FN13" s="232"/>
      <c r="FO13" s="232"/>
      <c r="FP13" s="232"/>
      <c r="FQ13" s="232"/>
      <c r="FR13" s="232"/>
      <c r="FS13" s="232"/>
      <c r="FT13" s="232"/>
      <c r="FU13" s="232"/>
      <c r="FV13" s="232"/>
      <c r="FW13" s="232"/>
      <c r="FX13" s="232"/>
      <c r="FY13" s="232"/>
      <c r="FZ13" s="232"/>
      <c r="GA13" s="232"/>
      <c r="GB13" s="232"/>
      <c r="GC13" s="232"/>
      <c r="GD13" s="232"/>
      <c r="GE13" s="232"/>
      <c r="GF13" s="232"/>
      <c r="GG13" s="232"/>
      <c r="GH13" s="232"/>
      <c r="GI13" s="232"/>
      <c r="GJ13" s="232"/>
      <c r="GK13" s="232"/>
      <c r="GL13" s="232"/>
      <c r="GM13" s="232"/>
      <c r="GN13" s="232"/>
      <c r="GO13" s="232"/>
      <c r="GP13" s="232"/>
      <c r="GQ13" s="232"/>
      <c r="GR13" s="232"/>
      <c r="GS13" s="232"/>
      <c r="GT13" s="232"/>
      <c r="GU13" s="232"/>
      <c r="GV13" s="232"/>
      <c r="GW13" s="232"/>
      <c r="GX13" s="232"/>
      <c r="GY13" s="232"/>
      <c r="GZ13" s="232"/>
      <c r="HA13" s="232"/>
      <c r="HB13" s="232"/>
      <c r="HC13" s="232"/>
      <c r="HD13" s="232"/>
      <c r="HE13" s="232"/>
      <c r="HF13" s="232"/>
      <c r="HG13" s="232"/>
      <c r="HH13" s="232"/>
      <c r="HI13" s="232"/>
      <c r="HJ13" s="232"/>
      <c r="HK13" s="232"/>
      <c r="HL13" s="232"/>
      <c r="HM13" s="232"/>
      <c r="HN13" s="232"/>
      <c r="HO13" s="232"/>
      <c r="HP13" s="232"/>
      <c r="HQ13" s="232"/>
      <c r="HR13" s="232"/>
      <c r="HS13" s="232"/>
      <c r="HT13" s="232"/>
      <c r="HU13" s="232"/>
      <c r="HV13" s="232"/>
      <c r="HW13" s="232"/>
      <c r="HX13" s="232"/>
      <c r="HY13" s="232"/>
      <c r="HZ13" s="232"/>
      <c r="IA13" s="232"/>
      <c r="IB13" s="232"/>
      <c r="IC13" s="232"/>
      <c r="ID13" s="232"/>
      <c r="IE13" s="232"/>
      <c r="IF13" s="232"/>
      <c r="IG13" s="232"/>
      <c r="IH13" s="232"/>
      <c r="II13" s="232"/>
      <c r="IJ13" s="232"/>
      <c r="IK13" s="232"/>
      <c r="IL13" s="232"/>
      <c r="IM13" s="232"/>
      <c r="IN13" s="232"/>
      <c r="IO13" s="232"/>
      <c r="IP13" s="232"/>
      <c r="IQ13" s="232"/>
      <c r="IR13" s="232"/>
      <c r="IS13" s="232"/>
      <c r="IT13" s="232"/>
      <c r="IU13" s="232"/>
      <c r="IV13" s="232"/>
    </row>
    <row r="14" spans="1:256" s="50" customFormat="1" ht="12" customHeight="1">
      <c r="A14" s="232"/>
      <c r="B14" s="126" t="s">
        <v>246</v>
      </c>
      <c r="C14" s="236">
        <f>J14+Q14+BT14</f>
        <v>3068.11019</v>
      </c>
      <c r="D14" s="237"/>
      <c r="E14" s="237"/>
      <c r="F14" s="237"/>
      <c r="G14" s="237"/>
      <c r="H14" s="237"/>
      <c r="I14" s="237"/>
      <c r="J14" s="236">
        <f>K14+N14</f>
        <v>57.463629999999995</v>
      </c>
      <c r="K14" s="238">
        <v>0</v>
      </c>
      <c r="L14" s="238">
        <v>0</v>
      </c>
      <c r="M14" s="236">
        <f>_xlfn.IFERROR(K14/L14,0)</f>
        <v>0</v>
      </c>
      <c r="N14" s="238">
        <v>57.463629999999995</v>
      </c>
      <c r="O14" s="238">
        <v>741.4660000000001</v>
      </c>
      <c r="P14" s="240">
        <f>_xlfn.IFERROR(N14/O14,0)</f>
        <v>0.0775000202301926</v>
      </c>
      <c r="Q14" s="236">
        <f>R14+U14+X14+AA14+AD14+AG14+AJ14+AM14+AP14+AS14+AV14+AY14+BB14+BE14+BH14+BK14+BN14+BQ14</f>
        <v>3010.6465599999997</v>
      </c>
      <c r="R14" s="238">
        <v>0</v>
      </c>
      <c r="S14" s="238">
        <v>0</v>
      </c>
      <c r="T14" s="240">
        <f>_xlfn.IFERROR(R14/S14,0)</f>
        <v>0</v>
      </c>
      <c r="U14" s="238">
        <v>0</v>
      </c>
      <c r="V14" s="238">
        <v>0</v>
      </c>
      <c r="W14" s="240">
        <f>_xlfn.IFERROR(U14/V14,0)</f>
        <v>0</v>
      </c>
      <c r="X14" s="238">
        <v>0</v>
      </c>
      <c r="Y14" s="238">
        <v>0</v>
      </c>
      <c r="Z14" s="240">
        <f>_xlfn.IFERROR(X14/Y14,0)</f>
        <v>0</v>
      </c>
      <c r="AA14" s="238">
        <v>0</v>
      </c>
      <c r="AB14" s="238">
        <v>0</v>
      </c>
      <c r="AC14" s="240">
        <f>_xlfn.IFERROR(AA14/AB14,0)</f>
        <v>0</v>
      </c>
      <c r="AD14" s="238">
        <v>0</v>
      </c>
      <c r="AE14" s="238">
        <v>0</v>
      </c>
      <c r="AF14" s="240">
        <f>_xlfn.IFERROR(AD14/AE14,0)</f>
        <v>0</v>
      </c>
      <c r="AG14" s="238">
        <v>3010.6465599999997</v>
      </c>
      <c r="AH14" s="238">
        <v>1958.739</v>
      </c>
      <c r="AI14" s="240">
        <f>_xlfn.IFERROR(AG14/AH14,0)</f>
        <v>1.5370330401344945</v>
      </c>
      <c r="AJ14" s="238">
        <v>0</v>
      </c>
      <c r="AK14" s="238">
        <v>0</v>
      </c>
      <c r="AL14" s="240">
        <f>_xlfn.IFERROR(AJ14/AK14,0)</f>
        <v>0</v>
      </c>
      <c r="AM14" s="238">
        <v>0</v>
      </c>
      <c r="AN14" s="238">
        <v>0</v>
      </c>
      <c r="AO14" s="240">
        <f>_xlfn.IFERROR(AM14/AN14,0)</f>
        <v>0</v>
      </c>
      <c r="AP14" s="238">
        <v>0</v>
      </c>
      <c r="AQ14" s="238">
        <v>0</v>
      </c>
      <c r="AR14" s="240">
        <f>_xlfn.IFERROR(AP14/AQ14,0)</f>
        <v>0</v>
      </c>
      <c r="AS14" s="238">
        <v>0</v>
      </c>
      <c r="AT14" s="238">
        <v>0</v>
      </c>
      <c r="AU14" s="240">
        <f>_xlfn.IFERROR(AS14/AT14,0)</f>
        <v>0</v>
      </c>
      <c r="AV14" s="238">
        <v>0</v>
      </c>
      <c r="AW14" s="238">
        <v>0</v>
      </c>
      <c r="AX14" s="240">
        <f>_xlfn.IFERROR(AV14/AW14,0)</f>
        <v>0</v>
      </c>
      <c r="AY14" s="238">
        <v>0</v>
      </c>
      <c r="AZ14" s="238">
        <v>0</v>
      </c>
      <c r="BA14" s="240">
        <f>_xlfn.IFERROR(AY14/AZ14,0)</f>
        <v>0</v>
      </c>
      <c r="BB14" s="238">
        <v>0</v>
      </c>
      <c r="BC14" s="238">
        <v>0</v>
      </c>
      <c r="BD14" s="240">
        <f>_xlfn.IFERROR(BB14/BC14,0)</f>
        <v>0</v>
      </c>
      <c r="BE14" s="238">
        <v>0</v>
      </c>
      <c r="BF14" s="238">
        <v>0</v>
      </c>
      <c r="BG14" s="240">
        <f>_xlfn.IFERROR(BE14/BF14,0)</f>
        <v>0</v>
      </c>
      <c r="BH14" s="238">
        <v>0</v>
      </c>
      <c r="BI14" s="238">
        <v>0</v>
      </c>
      <c r="BJ14" s="240">
        <f>_xlfn.IFERROR(BH14/BI14,0)</f>
        <v>0</v>
      </c>
      <c r="BK14" s="238">
        <v>0</v>
      </c>
      <c r="BL14" s="238">
        <v>0</v>
      </c>
      <c r="BM14" s="240">
        <f>_xlfn.IFERROR(BK14/BL14,0)</f>
        <v>0</v>
      </c>
      <c r="BN14" s="238">
        <v>0</v>
      </c>
      <c r="BO14" s="238">
        <v>0</v>
      </c>
      <c r="BP14" s="240">
        <f>_xlfn.IFERROR(BN14/BO14,0)</f>
        <v>0</v>
      </c>
      <c r="BQ14" s="238">
        <v>0</v>
      </c>
      <c r="BR14" s="238">
        <v>0</v>
      </c>
      <c r="BS14" s="240">
        <f>_xlfn.IFERROR(BQ14/BR14,0)</f>
        <v>0</v>
      </c>
      <c r="BT14" s="240">
        <f>BU14+BX14+CA14+CD14+CG14+CJ14+CM14+CP14</f>
        <v>0</v>
      </c>
      <c r="BU14" s="238">
        <v>0</v>
      </c>
      <c r="BV14" s="238">
        <v>0</v>
      </c>
      <c r="BW14" s="240">
        <f>_xlfn.IFERROR(BU14/BV14,0)</f>
        <v>0</v>
      </c>
      <c r="BX14" s="238">
        <v>0</v>
      </c>
      <c r="BY14" s="238">
        <v>0</v>
      </c>
      <c r="BZ14" s="240">
        <f>_xlfn.IFERROR(BX14/BY14,0)</f>
        <v>0</v>
      </c>
      <c r="CA14" s="238">
        <v>0</v>
      </c>
      <c r="CB14" s="238">
        <v>0</v>
      </c>
      <c r="CC14" s="240">
        <f>_xlfn.IFERROR(CA14/CB14,0)</f>
        <v>0</v>
      </c>
      <c r="CD14" s="238">
        <v>0</v>
      </c>
      <c r="CE14" s="238">
        <v>0</v>
      </c>
      <c r="CF14" s="240">
        <f>_xlfn.IFERROR(CD14/CE14,0)</f>
        <v>0</v>
      </c>
      <c r="CG14" s="238">
        <v>0</v>
      </c>
      <c r="CH14" s="238">
        <v>0</v>
      </c>
      <c r="CI14" s="240">
        <f>_xlfn.IFERROR(CG14/CH14,0)</f>
        <v>0</v>
      </c>
      <c r="CJ14" s="238">
        <v>0</v>
      </c>
      <c r="CK14" s="238">
        <v>0</v>
      </c>
      <c r="CL14" s="240">
        <f>_xlfn.IFERROR(CJ14/CK14,0)</f>
        <v>0</v>
      </c>
      <c r="CM14" s="238">
        <v>0</v>
      </c>
      <c r="CN14" s="238">
        <v>0</v>
      </c>
      <c r="CO14" s="240">
        <f>_xlfn.IFERROR(CM14/CN14,0)</f>
        <v>0</v>
      </c>
      <c r="CP14" s="238">
        <v>0</v>
      </c>
      <c r="CQ14" s="238">
        <v>0</v>
      </c>
      <c r="CR14" s="240">
        <f>_xlfn.IFERROR(CP14/CQ14,0)</f>
        <v>0</v>
      </c>
      <c r="CS14" s="232"/>
      <c r="CT14" s="232"/>
      <c r="CU14" s="232"/>
      <c r="CV14" s="232"/>
      <c r="CW14" s="232"/>
      <c r="CX14" s="232"/>
      <c r="CY14" s="232"/>
      <c r="CZ14" s="232"/>
      <c r="DA14" s="232"/>
      <c r="DB14" s="232"/>
      <c r="DC14" s="232"/>
      <c r="DD14" s="232"/>
      <c r="DE14" s="232"/>
      <c r="DF14" s="232"/>
      <c r="DG14" s="232"/>
      <c r="DH14" s="232"/>
      <c r="DI14" s="232"/>
      <c r="DJ14" s="232"/>
      <c r="DK14" s="232"/>
      <c r="DL14" s="232"/>
      <c r="DM14" s="232"/>
      <c r="DN14" s="232"/>
      <c r="DO14" s="232"/>
      <c r="DP14" s="232"/>
      <c r="DQ14" s="232"/>
      <c r="DR14" s="232"/>
      <c r="DS14" s="232"/>
      <c r="DT14" s="232"/>
      <c r="DU14" s="232"/>
      <c r="DV14" s="232"/>
      <c r="DW14" s="232"/>
      <c r="DX14" s="232"/>
      <c r="DY14" s="232"/>
      <c r="DZ14" s="232"/>
      <c r="EA14" s="232"/>
      <c r="EB14" s="232"/>
      <c r="EC14" s="232"/>
      <c r="ED14" s="232"/>
      <c r="EE14" s="232"/>
      <c r="EF14" s="232"/>
      <c r="EG14" s="232"/>
      <c r="EH14" s="232"/>
      <c r="EI14" s="232"/>
      <c r="EJ14" s="232"/>
      <c r="EK14" s="232"/>
      <c r="EL14" s="232"/>
      <c r="EM14" s="232"/>
      <c r="EN14" s="232"/>
      <c r="EO14" s="232"/>
      <c r="EP14" s="232"/>
      <c r="EQ14" s="232"/>
      <c r="ER14" s="232"/>
      <c r="ES14" s="232"/>
      <c r="ET14" s="232"/>
      <c r="EU14" s="232"/>
      <c r="EV14" s="232"/>
      <c r="EW14" s="232"/>
      <c r="EX14" s="232"/>
      <c r="EY14" s="232"/>
      <c r="EZ14" s="232"/>
      <c r="FA14" s="232"/>
      <c r="FB14" s="232"/>
      <c r="FC14" s="232"/>
      <c r="FD14" s="232"/>
      <c r="FE14" s="232"/>
      <c r="FF14" s="232"/>
      <c r="FG14" s="232"/>
      <c r="FH14" s="232"/>
      <c r="FI14" s="232"/>
      <c r="FJ14" s="232"/>
      <c r="FK14" s="232"/>
      <c r="FL14" s="232"/>
      <c r="FM14" s="232"/>
      <c r="FN14" s="232"/>
      <c r="FO14" s="232"/>
      <c r="FP14" s="232"/>
      <c r="FQ14" s="232"/>
      <c r="FR14" s="232"/>
      <c r="FS14" s="232"/>
      <c r="FT14" s="232"/>
      <c r="FU14" s="232"/>
      <c r="FV14" s="232"/>
      <c r="FW14" s="232"/>
      <c r="FX14" s="232"/>
      <c r="FY14" s="232"/>
      <c r="FZ14" s="232"/>
      <c r="GA14" s="232"/>
      <c r="GB14" s="232"/>
      <c r="GC14" s="232"/>
      <c r="GD14" s="232"/>
      <c r="GE14" s="232"/>
      <c r="GF14" s="232"/>
      <c r="GG14" s="232"/>
      <c r="GH14" s="232"/>
      <c r="GI14" s="232"/>
      <c r="GJ14" s="232"/>
      <c r="GK14" s="232"/>
      <c r="GL14" s="232"/>
      <c r="GM14" s="232"/>
      <c r="GN14" s="232"/>
      <c r="GO14" s="232"/>
      <c r="GP14" s="232"/>
      <c r="GQ14" s="232"/>
      <c r="GR14" s="232"/>
      <c r="GS14" s="232"/>
      <c r="GT14" s="232"/>
      <c r="GU14" s="232"/>
      <c r="GV14" s="232"/>
      <c r="GW14" s="232"/>
      <c r="GX14" s="232"/>
      <c r="GY14" s="232"/>
      <c r="GZ14" s="232"/>
      <c r="HA14" s="232"/>
      <c r="HB14" s="232"/>
      <c r="HC14" s="232"/>
      <c r="HD14" s="232"/>
      <c r="HE14" s="232"/>
      <c r="HF14" s="232"/>
      <c r="HG14" s="232"/>
      <c r="HH14" s="232"/>
      <c r="HI14" s="232"/>
      <c r="HJ14" s="232"/>
      <c r="HK14" s="232"/>
      <c r="HL14" s="232"/>
      <c r="HM14" s="232"/>
      <c r="HN14" s="232"/>
      <c r="HO14" s="232"/>
      <c r="HP14" s="232"/>
      <c r="HQ14" s="232"/>
      <c r="HR14" s="232"/>
      <c r="HS14" s="232"/>
      <c r="HT14" s="232"/>
      <c r="HU14" s="232"/>
      <c r="HV14" s="232"/>
      <c r="HW14" s="232"/>
      <c r="HX14" s="232"/>
      <c r="HY14" s="232"/>
      <c r="HZ14" s="232"/>
      <c r="IA14" s="232"/>
      <c r="IB14" s="232"/>
      <c r="IC14" s="232"/>
      <c r="ID14" s="232"/>
      <c r="IE14" s="232"/>
      <c r="IF14" s="232"/>
      <c r="IG14" s="232"/>
      <c r="IH14" s="232"/>
      <c r="II14" s="232"/>
      <c r="IJ14" s="232"/>
      <c r="IK14" s="232"/>
      <c r="IL14" s="232"/>
      <c r="IM14" s="232"/>
      <c r="IN14" s="232"/>
      <c r="IO14" s="232"/>
      <c r="IP14" s="232"/>
      <c r="IQ14" s="232"/>
      <c r="IR14" s="232"/>
      <c r="IS14" s="232"/>
      <c r="IT14" s="232"/>
      <c r="IU14" s="232"/>
      <c r="IV14" s="232"/>
    </row>
    <row r="15" spans="1:256" s="50" customFormat="1" ht="12" customHeight="1">
      <c r="A15" s="232"/>
      <c r="B15" s="126" t="s">
        <v>39</v>
      </c>
      <c r="C15" s="236">
        <f>J15+Q15+BT15</f>
        <v>224.92837</v>
      </c>
      <c r="D15" s="237"/>
      <c r="E15" s="237"/>
      <c r="F15" s="237"/>
      <c r="G15" s="237"/>
      <c r="H15" s="237"/>
      <c r="I15" s="237"/>
      <c r="J15" s="240">
        <f>K15+N15</f>
        <v>0</v>
      </c>
      <c r="K15" s="238">
        <v>0</v>
      </c>
      <c r="L15" s="238">
        <v>0</v>
      </c>
      <c r="M15" s="240">
        <f>_xlfn.IFERROR(K15/L15,0)</f>
        <v>0</v>
      </c>
      <c r="N15" s="238">
        <v>0</v>
      </c>
      <c r="O15" s="238">
        <v>0</v>
      </c>
      <c r="P15" s="240">
        <f>_xlfn.IFERROR(N15/O15,0)</f>
        <v>0</v>
      </c>
      <c r="Q15" s="236">
        <f>R15+U15+X15+AA15+AD15+AG15+AJ15+AM15+AP15+AS15+AV15+AY15+BB15+BE15+BH15+BK15+BN15+BQ15</f>
        <v>224.92837</v>
      </c>
      <c r="R15" s="238">
        <v>0</v>
      </c>
      <c r="S15" s="238">
        <v>0</v>
      </c>
      <c r="T15" s="240">
        <f>_xlfn.IFERROR(R15/S15,0)</f>
        <v>0</v>
      </c>
      <c r="U15" s="238">
        <v>0</v>
      </c>
      <c r="V15" s="238">
        <v>0</v>
      </c>
      <c r="W15" s="240">
        <f>_xlfn.IFERROR(U15/V15,0)</f>
        <v>0</v>
      </c>
      <c r="X15" s="238">
        <v>0</v>
      </c>
      <c r="Y15" s="238">
        <v>0</v>
      </c>
      <c r="Z15" s="240">
        <f>_xlfn.IFERROR(X15/Y15,0)</f>
        <v>0</v>
      </c>
      <c r="AA15" s="238">
        <v>0</v>
      </c>
      <c r="AB15" s="238">
        <v>0</v>
      </c>
      <c r="AC15" s="240">
        <f>_xlfn.IFERROR(AA15/AB15,0)</f>
        <v>0</v>
      </c>
      <c r="AD15" s="238">
        <v>0</v>
      </c>
      <c r="AE15" s="238">
        <v>0</v>
      </c>
      <c r="AF15" s="240">
        <f>_xlfn.IFERROR(AD15/AE15,0)</f>
        <v>0</v>
      </c>
      <c r="AG15" s="238">
        <v>0</v>
      </c>
      <c r="AH15" s="238">
        <v>0</v>
      </c>
      <c r="AI15" s="240">
        <f>_xlfn.IFERROR(AG15/AH15,0)</f>
        <v>0</v>
      </c>
      <c r="AJ15" s="238">
        <v>0</v>
      </c>
      <c r="AK15" s="238">
        <v>0</v>
      </c>
      <c r="AL15" s="240">
        <f>_xlfn.IFERROR(AJ15/AK15,0)</f>
        <v>0</v>
      </c>
      <c r="AM15" s="238">
        <v>0</v>
      </c>
      <c r="AN15" s="238">
        <v>0</v>
      </c>
      <c r="AO15" s="240">
        <f>_xlfn.IFERROR(AM15/AN15,0)</f>
        <v>0</v>
      </c>
      <c r="AP15" s="238">
        <v>0</v>
      </c>
      <c r="AQ15" s="238">
        <v>0</v>
      </c>
      <c r="AR15" s="240">
        <f>_xlfn.IFERROR(AP15/AQ15,0)</f>
        <v>0</v>
      </c>
      <c r="AS15" s="238">
        <v>0</v>
      </c>
      <c r="AT15" s="238">
        <v>0</v>
      </c>
      <c r="AU15" s="240">
        <f>_xlfn.IFERROR(AS15/AT15,0)</f>
        <v>0</v>
      </c>
      <c r="AV15" s="238">
        <v>0</v>
      </c>
      <c r="AW15" s="238">
        <v>0</v>
      </c>
      <c r="AX15" s="240">
        <f>_xlfn.IFERROR(AV15/AW15,0)</f>
        <v>0</v>
      </c>
      <c r="AY15" s="238">
        <v>0</v>
      </c>
      <c r="AZ15" s="238">
        <v>0</v>
      </c>
      <c r="BA15" s="240">
        <f>_xlfn.IFERROR(AY15/AZ15,0)</f>
        <v>0</v>
      </c>
      <c r="BB15" s="238">
        <v>0</v>
      </c>
      <c r="BC15" s="238">
        <v>0</v>
      </c>
      <c r="BD15" s="240">
        <f>_xlfn.IFERROR(BB15/BC15,0)</f>
        <v>0</v>
      </c>
      <c r="BE15" s="238">
        <v>224.92837</v>
      </c>
      <c r="BF15" s="238">
        <v>995.475</v>
      </c>
      <c r="BG15" s="240">
        <f>_xlfn.IFERROR(BE15/BF15,0)</f>
        <v>0.22595079735804516</v>
      </c>
      <c r="BH15" s="238">
        <v>0</v>
      </c>
      <c r="BI15" s="238">
        <v>0</v>
      </c>
      <c r="BJ15" s="240">
        <f>_xlfn.IFERROR(BH15/BI15,0)</f>
        <v>0</v>
      </c>
      <c r="BK15" s="238">
        <v>0</v>
      </c>
      <c r="BL15" s="238">
        <v>0</v>
      </c>
      <c r="BM15" s="240">
        <f>_xlfn.IFERROR(BK15/BL15,0)</f>
        <v>0</v>
      </c>
      <c r="BN15" s="238">
        <v>0</v>
      </c>
      <c r="BO15" s="238">
        <v>0</v>
      </c>
      <c r="BP15" s="240">
        <f>_xlfn.IFERROR(BN15/BO15,0)</f>
        <v>0</v>
      </c>
      <c r="BQ15" s="238">
        <v>0</v>
      </c>
      <c r="BR15" s="238">
        <v>0</v>
      </c>
      <c r="BS15" s="240">
        <f>_xlfn.IFERROR(BQ15/BR15,0)</f>
        <v>0</v>
      </c>
      <c r="BT15" s="240">
        <f>BU15+BX15+CA15+CD15+CG15+CJ15+CM15+CP15</f>
        <v>0</v>
      </c>
      <c r="BU15" s="238">
        <v>0</v>
      </c>
      <c r="BV15" s="238">
        <v>0</v>
      </c>
      <c r="BW15" s="240">
        <f>_xlfn.IFERROR(BU15/BV15,0)</f>
        <v>0</v>
      </c>
      <c r="BX15" s="238">
        <v>0</v>
      </c>
      <c r="BY15" s="238">
        <v>0</v>
      </c>
      <c r="BZ15" s="240">
        <f>_xlfn.IFERROR(BX15/BY15,0)</f>
        <v>0</v>
      </c>
      <c r="CA15" s="238">
        <v>0</v>
      </c>
      <c r="CB15" s="238">
        <v>0</v>
      </c>
      <c r="CC15" s="240">
        <f>_xlfn.IFERROR(CA15/CB15,0)</f>
        <v>0</v>
      </c>
      <c r="CD15" s="238">
        <v>0</v>
      </c>
      <c r="CE15" s="238">
        <v>0</v>
      </c>
      <c r="CF15" s="240">
        <f>_xlfn.IFERROR(CD15/CE15,0)</f>
        <v>0</v>
      </c>
      <c r="CG15" s="238">
        <v>0</v>
      </c>
      <c r="CH15" s="238">
        <v>0</v>
      </c>
      <c r="CI15" s="240">
        <f>_xlfn.IFERROR(CG15/CH15,0)</f>
        <v>0</v>
      </c>
      <c r="CJ15" s="238">
        <v>0</v>
      </c>
      <c r="CK15" s="238">
        <v>0</v>
      </c>
      <c r="CL15" s="240">
        <f>_xlfn.IFERROR(CJ15/CK15,0)</f>
        <v>0</v>
      </c>
      <c r="CM15" s="238">
        <v>0</v>
      </c>
      <c r="CN15" s="238">
        <v>0</v>
      </c>
      <c r="CO15" s="240">
        <f>_xlfn.IFERROR(CM15/CN15,0)</f>
        <v>0</v>
      </c>
      <c r="CP15" s="238">
        <v>0</v>
      </c>
      <c r="CQ15" s="238">
        <v>0</v>
      </c>
      <c r="CR15" s="240">
        <f>_xlfn.IFERROR(CP15/CQ15,0)</f>
        <v>0</v>
      </c>
      <c r="CS15" s="232"/>
      <c r="CT15" s="232"/>
      <c r="CU15" s="232"/>
      <c r="CV15" s="232"/>
      <c r="CW15" s="232"/>
      <c r="CX15" s="232"/>
      <c r="CY15" s="232"/>
      <c r="CZ15" s="232"/>
      <c r="DA15" s="232"/>
      <c r="DB15" s="232"/>
      <c r="DC15" s="232"/>
      <c r="DD15" s="232"/>
      <c r="DE15" s="232"/>
      <c r="DF15" s="232"/>
      <c r="DG15" s="232"/>
      <c r="DH15" s="232"/>
      <c r="DI15" s="232"/>
      <c r="DJ15" s="232"/>
      <c r="DK15" s="232"/>
      <c r="DL15" s="232"/>
      <c r="DM15" s="232"/>
      <c r="DN15" s="232"/>
      <c r="DO15" s="232"/>
      <c r="DP15" s="232"/>
      <c r="DQ15" s="232"/>
      <c r="DR15" s="232"/>
      <c r="DS15" s="232"/>
      <c r="DT15" s="232"/>
      <c r="DU15" s="232"/>
      <c r="DV15" s="232"/>
      <c r="DW15" s="232"/>
      <c r="DX15" s="232"/>
      <c r="DY15" s="232"/>
      <c r="DZ15" s="232"/>
      <c r="EA15" s="232"/>
      <c r="EB15" s="232"/>
      <c r="EC15" s="232"/>
      <c r="ED15" s="232"/>
      <c r="EE15" s="232"/>
      <c r="EF15" s="232"/>
      <c r="EG15" s="232"/>
      <c r="EH15" s="232"/>
      <c r="EI15" s="232"/>
      <c r="EJ15" s="232"/>
      <c r="EK15" s="232"/>
      <c r="EL15" s="232"/>
      <c r="EM15" s="232"/>
      <c r="EN15" s="232"/>
      <c r="EO15" s="232"/>
      <c r="EP15" s="232"/>
      <c r="EQ15" s="232"/>
      <c r="ER15" s="232"/>
      <c r="ES15" s="232"/>
      <c r="ET15" s="232"/>
      <c r="EU15" s="232"/>
      <c r="EV15" s="232"/>
      <c r="EW15" s="232"/>
      <c r="EX15" s="232"/>
      <c r="EY15" s="232"/>
      <c r="EZ15" s="232"/>
      <c r="FA15" s="232"/>
      <c r="FB15" s="232"/>
      <c r="FC15" s="232"/>
      <c r="FD15" s="232"/>
      <c r="FE15" s="232"/>
      <c r="FF15" s="232"/>
      <c r="FG15" s="232"/>
      <c r="FH15" s="232"/>
      <c r="FI15" s="232"/>
      <c r="FJ15" s="232"/>
      <c r="FK15" s="232"/>
      <c r="FL15" s="232"/>
      <c r="FM15" s="232"/>
      <c r="FN15" s="232"/>
      <c r="FO15" s="232"/>
      <c r="FP15" s="232"/>
      <c r="FQ15" s="232"/>
      <c r="FR15" s="232"/>
      <c r="FS15" s="232"/>
      <c r="FT15" s="232"/>
      <c r="FU15" s="232"/>
      <c r="FV15" s="232"/>
      <c r="FW15" s="232"/>
      <c r="FX15" s="232"/>
      <c r="FY15" s="232"/>
      <c r="FZ15" s="232"/>
      <c r="GA15" s="232"/>
      <c r="GB15" s="232"/>
      <c r="GC15" s="232"/>
      <c r="GD15" s="232"/>
      <c r="GE15" s="232"/>
      <c r="GF15" s="232"/>
      <c r="GG15" s="232"/>
      <c r="GH15" s="232"/>
      <c r="GI15" s="232"/>
      <c r="GJ15" s="232"/>
      <c r="GK15" s="232"/>
      <c r="GL15" s="232"/>
      <c r="GM15" s="232"/>
      <c r="GN15" s="232"/>
      <c r="GO15" s="232"/>
      <c r="GP15" s="232"/>
      <c r="GQ15" s="232"/>
      <c r="GR15" s="232"/>
      <c r="GS15" s="232"/>
      <c r="GT15" s="232"/>
      <c r="GU15" s="232"/>
      <c r="GV15" s="232"/>
      <c r="GW15" s="232"/>
      <c r="GX15" s="232"/>
      <c r="GY15" s="232"/>
      <c r="GZ15" s="232"/>
      <c r="HA15" s="232"/>
      <c r="HB15" s="232"/>
      <c r="HC15" s="232"/>
      <c r="HD15" s="232"/>
      <c r="HE15" s="232"/>
      <c r="HF15" s="232"/>
      <c r="HG15" s="232"/>
      <c r="HH15" s="232"/>
      <c r="HI15" s="232"/>
      <c r="HJ15" s="232"/>
      <c r="HK15" s="232"/>
      <c r="HL15" s="232"/>
      <c r="HM15" s="232"/>
      <c r="HN15" s="232"/>
      <c r="HO15" s="232"/>
      <c r="HP15" s="232"/>
      <c r="HQ15" s="232"/>
      <c r="HR15" s="232"/>
      <c r="HS15" s="232"/>
      <c r="HT15" s="232"/>
      <c r="HU15" s="232"/>
      <c r="HV15" s="232"/>
      <c r="HW15" s="232"/>
      <c r="HX15" s="232"/>
      <c r="HY15" s="232"/>
      <c r="HZ15" s="232"/>
      <c r="IA15" s="232"/>
      <c r="IB15" s="232"/>
      <c r="IC15" s="232"/>
      <c r="ID15" s="232"/>
      <c r="IE15" s="232"/>
      <c r="IF15" s="232"/>
      <c r="IG15" s="232"/>
      <c r="IH15" s="232"/>
      <c r="II15" s="232"/>
      <c r="IJ15" s="232"/>
      <c r="IK15" s="232"/>
      <c r="IL15" s="232"/>
      <c r="IM15" s="232"/>
      <c r="IN15" s="232"/>
      <c r="IO15" s="232"/>
      <c r="IP15" s="232"/>
      <c r="IQ15" s="232"/>
      <c r="IR15" s="232"/>
      <c r="IS15" s="232"/>
      <c r="IT15" s="232"/>
      <c r="IU15" s="232"/>
      <c r="IV15" s="232"/>
    </row>
    <row r="16" spans="1:256" s="50" customFormat="1" ht="13.5" customHeight="1">
      <c r="A16" s="232"/>
      <c r="B16" s="125" t="s">
        <v>277</v>
      </c>
      <c r="C16" s="241"/>
      <c r="D16" s="241"/>
      <c r="E16" s="241"/>
      <c r="F16" s="241"/>
      <c r="G16" s="241"/>
      <c r="H16" s="241"/>
      <c r="I16" s="241"/>
      <c r="J16" s="237"/>
      <c r="K16" s="237"/>
      <c r="L16" s="237"/>
      <c r="M16" s="237"/>
      <c r="N16" s="237"/>
      <c r="O16" s="237"/>
      <c r="P16" s="237"/>
      <c r="Q16" s="237"/>
      <c r="R16" s="237"/>
      <c r="S16" s="237"/>
      <c r="T16" s="237"/>
      <c r="U16" s="237"/>
      <c r="V16" s="237"/>
      <c r="W16" s="237"/>
      <c r="X16" s="237"/>
      <c r="Y16" s="237"/>
      <c r="Z16" s="237"/>
      <c r="AA16" s="237"/>
      <c r="AB16" s="237"/>
      <c r="AC16" s="237"/>
      <c r="AD16" s="237"/>
      <c r="AE16" s="237"/>
      <c r="AF16" s="237"/>
      <c r="AG16" s="237"/>
      <c r="AH16" s="237"/>
      <c r="AI16" s="237"/>
      <c r="AJ16" s="237"/>
      <c r="AK16" s="237"/>
      <c r="AL16" s="237"/>
      <c r="AM16" s="237"/>
      <c r="AN16" s="237"/>
      <c r="AO16" s="237"/>
      <c r="AP16" s="237"/>
      <c r="AQ16" s="237"/>
      <c r="AR16" s="237"/>
      <c r="AS16" s="237"/>
      <c r="AT16" s="237"/>
      <c r="AU16" s="237"/>
      <c r="AV16" s="237"/>
      <c r="AW16" s="237"/>
      <c r="AX16" s="237"/>
      <c r="AY16" s="237"/>
      <c r="AZ16" s="237"/>
      <c r="BA16" s="237"/>
      <c r="BB16" s="237"/>
      <c r="BC16" s="237"/>
      <c r="BD16" s="237"/>
      <c r="BE16" s="237"/>
      <c r="BF16" s="237"/>
      <c r="BG16" s="237"/>
      <c r="BH16" s="237"/>
      <c r="BI16" s="237"/>
      <c r="BJ16" s="237"/>
      <c r="BK16" s="237"/>
      <c r="BL16" s="237"/>
      <c r="BM16" s="237"/>
      <c r="BN16" s="237"/>
      <c r="BO16" s="237"/>
      <c r="BP16" s="237"/>
      <c r="BQ16" s="237"/>
      <c r="BR16" s="237"/>
      <c r="BS16" s="237"/>
      <c r="BT16" s="237"/>
      <c r="BU16" s="237"/>
      <c r="BV16" s="237"/>
      <c r="BW16" s="237"/>
      <c r="BX16" s="237"/>
      <c r="BY16" s="237"/>
      <c r="BZ16" s="237"/>
      <c r="CA16" s="237"/>
      <c r="CB16" s="237"/>
      <c r="CC16" s="237"/>
      <c r="CD16" s="237"/>
      <c r="CE16" s="237"/>
      <c r="CF16" s="237"/>
      <c r="CG16" s="237"/>
      <c r="CH16" s="237"/>
      <c r="CI16" s="237"/>
      <c r="CJ16" s="237"/>
      <c r="CK16" s="237"/>
      <c r="CL16" s="237"/>
      <c r="CM16" s="237"/>
      <c r="CN16" s="237"/>
      <c r="CO16" s="237"/>
      <c r="CP16" s="237"/>
      <c r="CQ16" s="237"/>
      <c r="CR16" s="237"/>
      <c r="CS16" s="232"/>
      <c r="CT16" s="232"/>
      <c r="CU16" s="232"/>
      <c r="CV16" s="232"/>
      <c r="CW16" s="232"/>
      <c r="CX16" s="232"/>
      <c r="CY16" s="232"/>
      <c r="CZ16" s="232"/>
      <c r="DA16" s="232"/>
      <c r="DB16" s="232"/>
      <c r="DC16" s="232"/>
      <c r="DD16" s="232"/>
      <c r="DE16" s="232"/>
      <c r="DF16" s="232"/>
      <c r="DG16" s="232"/>
      <c r="DH16" s="232"/>
      <c r="DI16" s="232"/>
      <c r="DJ16" s="232"/>
      <c r="DK16" s="232"/>
      <c r="DL16" s="232"/>
      <c r="DM16" s="232"/>
      <c r="DN16" s="232"/>
      <c r="DO16" s="232"/>
      <c r="DP16" s="232"/>
      <c r="DQ16" s="232"/>
      <c r="DR16" s="232"/>
      <c r="DS16" s="232"/>
      <c r="DT16" s="232"/>
      <c r="DU16" s="232"/>
      <c r="DV16" s="232"/>
      <c r="DW16" s="232"/>
      <c r="DX16" s="232"/>
      <c r="DY16" s="232"/>
      <c r="DZ16" s="232"/>
      <c r="EA16" s="232"/>
      <c r="EB16" s="232"/>
      <c r="EC16" s="232"/>
      <c r="ED16" s="232"/>
      <c r="EE16" s="232"/>
      <c r="EF16" s="232"/>
      <c r="EG16" s="232"/>
      <c r="EH16" s="232"/>
      <c r="EI16" s="232"/>
      <c r="EJ16" s="232"/>
      <c r="EK16" s="232"/>
      <c r="EL16" s="232"/>
      <c r="EM16" s="232"/>
      <c r="EN16" s="232"/>
      <c r="EO16" s="232"/>
      <c r="EP16" s="232"/>
      <c r="EQ16" s="232"/>
      <c r="ER16" s="232"/>
      <c r="ES16" s="232"/>
      <c r="ET16" s="232"/>
      <c r="EU16" s="232"/>
      <c r="EV16" s="232"/>
      <c r="EW16" s="232"/>
      <c r="EX16" s="232"/>
      <c r="EY16" s="232"/>
      <c r="EZ16" s="232"/>
      <c r="FA16" s="232"/>
      <c r="FB16" s="232"/>
      <c r="FC16" s="232"/>
      <c r="FD16" s="232"/>
      <c r="FE16" s="232"/>
      <c r="FF16" s="232"/>
      <c r="FG16" s="232"/>
      <c r="FH16" s="232"/>
      <c r="FI16" s="232"/>
      <c r="FJ16" s="232"/>
      <c r="FK16" s="232"/>
      <c r="FL16" s="232"/>
      <c r="FM16" s="232"/>
      <c r="FN16" s="232"/>
      <c r="FO16" s="232"/>
      <c r="FP16" s="232"/>
      <c r="FQ16" s="232"/>
      <c r="FR16" s="232"/>
      <c r="FS16" s="232"/>
      <c r="FT16" s="232"/>
      <c r="FU16" s="232"/>
      <c r="FV16" s="232"/>
      <c r="FW16" s="232"/>
      <c r="FX16" s="232"/>
      <c r="FY16" s="232"/>
      <c r="FZ16" s="232"/>
      <c r="GA16" s="232"/>
      <c r="GB16" s="232"/>
      <c r="GC16" s="232"/>
      <c r="GD16" s="232"/>
      <c r="GE16" s="232"/>
      <c r="GF16" s="232"/>
      <c r="GG16" s="232"/>
      <c r="GH16" s="232"/>
      <c r="GI16" s="232"/>
      <c r="GJ16" s="232"/>
      <c r="GK16" s="232"/>
      <c r="GL16" s="232"/>
      <c r="GM16" s="232"/>
      <c r="GN16" s="232"/>
      <c r="GO16" s="232"/>
      <c r="GP16" s="232"/>
      <c r="GQ16" s="232"/>
      <c r="GR16" s="232"/>
      <c r="GS16" s="232"/>
      <c r="GT16" s="232"/>
      <c r="GU16" s="232"/>
      <c r="GV16" s="232"/>
      <c r="GW16" s="232"/>
      <c r="GX16" s="232"/>
      <c r="GY16" s="232"/>
      <c r="GZ16" s="232"/>
      <c r="HA16" s="232"/>
      <c r="HB16" s="232"/>
      <c r="HC16" s="232"/>
      <c r="HD16" s="232"/>
      <c r="HE16" s="232"/>
      <c r="HF16" s="232"/>
      <c r="HG16" s="232"/>
      <c r="HH16" s="232"/>
      <c r="HI16" s="232"/>
      <c r="HJ16" s="232"/>
      <c r="HK16" s="232"/>
      <c r="HL16" s="232"/>
      <c r="HM16" s="232"/>
      <c r="HN16" s="232"/>
      <c r="HO16" s="232"/>
      <c r="HP16" s="232"/>
      <c r="HQ16" s="232"/>
      <c r="HR16" s="232"/>
      <c r="HS16" s="232"/>
      <c r="HT16" s="232"/>
      <c r="HU16" s="232"/>
      <c r="HV16" s="232"/>
      <c r="HW16" s="232"/>
      <c r="HX16" s="232"/>
      <c r="HY16" s="232"/>
      <c r="HZ16" s="232"/>
      <c r="IA16" s="232"/>
      <c r="IB16" s="232"/>
      <c r="IC16" s="232"/>
      <c r="ID16" s="232"/>
      <c r="IE16" s="232"/>
      <c r="IF16" s="232"/>
      <c r="IG16" s="232"/>
      <c r="IH16" s="232"/>
      <c r="II16" s="232"/>
      <c r="IJ16" s="232"/>
      <c r="IK16" s="232"/>
      <c r="IL16" s="232"/>
      <c r="IM16" s="232"/>
      <c r="IN16" s="232"/>
      <c r="IO16" s="232"/>
      <c r="IP16" s="232"/>
      <c r="IQ16" s="232"/>
      <c r="IR16" s="232"/>
      <c r="IS16" s="232"/>
      <c r="IT16" s="232"/>
      <c r="IU16" s="232"/>
      <c r="IV16" s="232"/>
    </row>
    <row r="17" spans="1:256" s="50" customFormat="1" ht="12.75" customHeight="1">
      <c r="A17" s="232"/>
      <c r="B17" s="126" t="s">
        <v>275</v>
      </c>
      <c r="C17" s="240">
        <f>D17+G17</f>
        <v>0</v>
      </c>
      <c r="D17" s="238">
        <v>0</v>
      </c>
      <c r="E17" s="238">
        <v>0</v>
      </c>
      <c r="F17" s="240">
        <f>_xlfn.IFERROR(D17/E17,0)</f>
        <v>0</v>
      </c>
      <c r="G17" s="238">
        <v>0</v>
      </c>
      <c r="H17" s="238">
        <v>0</v>
      </c>
      <c r="I17" s="240">
        <f>_xlfn.IFERROR(G17/H17,0)</f>
        <v>0</v>
      </c>
      <c r="J17" s="237"/>
      <c r="K17" s="237"/>
      <c r="L17" s="237"/>
      <c r="M17" s="237"/>
      <c r="N17" s="237"/>
      <c r="O17" s="237"/>
      <c r="P17" s="237"/>
      <c r="Q17" s="237"/>
      <c r="R17" s="237"/>
      <c r="S17" s="237"/>
      <c r="T17" s="237"/>
      <c r="U17" s="237"/>
      <c r="V17" s="237"/>
      <c r="W17" s="237"/>
      <c r="X17" s="237"/>
      <c r="Y17" s="237"/>
      <c r="Z17" s="237"/>
      <c r="AA17" s="237"/>
      <c r="AB17" s="237"/>
      <c r="AC17" s="237"/>
      <c r="AD17" s="237"/>
      <c r="AE17" s="237"/>
      <c r="AF17" s="237"/>
      <c r="AG17" s="237"/>
      <c r="AH17" s="237"/>
      <c r="AI17" s="237"/>
      <c r="AJ17" s="237"/>
      <c r="AK17" s="237"/>
      <c r="AL17" s="237"/>
      <c r="AM17" s="237"/>
      <c r="AN17" s="237"/>
      <c r="AO17" s="237"/>
      <c r="AP17" s="237"/>
      <c r="AQ17" s="237"/>
      <c r="AR17" s="237"/>
      <c r="AS17" s="237"/>
      <c r="AT17" s="237"/>
      <c r="AU17" s="237"/>
      <c r="AV17" s="237"/>
      <c r="AW17" s="237"/>
      <c r="AX17" s="237"/>
      <c r="AY17" s="237"/>
      <c r="AZ17" s="237"/>
      <c r="BA17" s="237"/>
      <c r="BB17" s="237"/>
      <c r="BC17" s="237"/>
      <c r="BD17" s="237"/>
      <c r="BE17" s="237"/>
      <c r="BF17" s="237"/>
      <c r="BG17" s="237"/>
      <c r="BH17" s="237"/>
      <c r="BI17" s="237"/>
      <c r="BJ17" s="237"/>
      <c r="BK17" s="237"/>
      <c r="BL17" s="237"/>
      <c r="BM17" s="237"/>
      <c r="BN17" s="237"/>
      <c r="BO17" s="237"/>
      <c r="BP17" s="237"/>
      <c r="BQ17" s="237"/>
      <c r="BR17" s="237"/>
      <c r="BS17" s="237"/>
      <c r="BT17" s="237"/>
      <c r="BU17" s="237"/>
      <c r="BV17" s="237"/>
      <c r="BW17" s="237"/>
      <c r="BX17" s="237"/>
      <c r="BY17" s="237"/>
      <c r="BZ17" s="237"/>
      <c r="CA17" s="237"/>
      <c r="CB17" s="237"/>
      <c r="CC17" s="237"/>
      <c r="CD17" s="237"/>
      <c r="CE17" s="237"/>
      <c r="CF17" s="237"/>
      <c r="CG17" s="237"/>
      <c r="CH17" s="237"/>
      <c r="CI17" s="237"/>
      <c r="CJ17" s="237"/>
      <c r="CK17" s="237"/>
      <c r="CL17" s="237"/>
      <c r="CM17" s="237"/>
      <c r="CN17" s="237"/>
      <c r="CO17" s="237"/>
      <c r="CP17" s="237"/>
      <c r="CQ17" s="237"/>
      <c r="CR17" s="237"/>
      <c r="CS17" s="232"/>
      <c r="CT17" s="232"/>
      <c r="CU17" s="232"/>
      <c r="CV17" s="232"/>
      <c r="CW17" s="232"/>
      <c r="CX17" s="232"/>
      <c r="CY17" s="232"/>
      <c r="CZ17" s="232"/>
      <c r="DA17" s="232"/>
      <c r="DB17" s="232"/>
      <c r="DC17" s="232"/>
      <c r="DD17" s="232"/>
      <c r="DE17" s="232"/>
      <c r="DF17" s="232"/>
      <c r="DG17" s="232"/>
      <c r="DH17" s="232"/>
      <c r="DI17" s="232"/>
      <c r="DJ17" s="232"/>
      <c r="DK17" s="232"/>
      <c r="DL17" s="232"/>
      <c r="DM17" s="232"/>
      <c r="DN17" s="232"/>
      <c r="DO17" s="232"/>
      <c r="DP17" s="232"/>
      <c r="DQ17" s="232"/>
      <c r="DR17" s="232"/>
      <c r="DS17" s="232"/>
      <c r="DT17" s="232"/>
      <c r="DU17" s="232"/>
      <c r="DV17" s="232"/>
      <c r="DW17" s="232"/>
      <c r="DX17" s="232"/>
      <c r="DY17" s="232"/>
      <c r="DZ17" s="232"/>
      <c r="EA17" s="232"/>
      <c r="EB17" s="232"/>
      <c r="EC17" s="232"/>
      <c r="ED17" s="232"/>
      <c r="EE17" s="232"/>
      <c r="EF17" s="232"/>
      <c r="EG17" s="232"/>
      <c r="EH17" s="232"/>
      <c r="EI17" s="232"/>
      <c r="EJ17" s="232"/>
      <c r="EK17" s="232"/>
      <c r="EL17" s="232"/>
      <c r="EM17" s="232"/>
      <c r="EN17" s="232"/>
      <c r="EO17" s="232"/>
      <c r="EP17" s="232"/>
      <c r="EQ17" s="232"/>
      <c r="ER17" s="232"/>
      <c r="ES17" s="232"/>
      <c r="ET17" s="232"/>
      <c r="EU17" s="232"/>
      <c r="EV17" s="232"/>
      <c r="EW17" s="232"/>
      <c r="EX17" s="232"/>
      <c r="EY17" s="232"/>
      <c r="EZ17" s="232"/>
      <c r="FA17" s="232"/>
      <c r="FB17" s="232"/>
      <c r="FC17" s="232"/>
      <c r="FD17" s="232"/>
      <c r="FE17" s="232"/>
      <c r="FF17" s="232"/>
      <c r="FG17" s="232"/>
      <c r="FH17" s="232"/>
      <c r="FI17" s="232"/>
      <c r="FJ17" s="232"/>
      <c r="FK17" s="232"/>
      <c r="FL17" s="232"/>
      <c r="FM17" s="232"/>
      <c r="FN17" s="232"/>
      <c r="FO17" s="232"/>
      <c r="FP17" s="232"/>
      <c r="FQ17" s="232"/>
      <c r="FR17" s="232"/>
      <c r="FS17" s="232"/>
      <c r="FT17" s="232"/>
      <c r="FU17" s="232"/>
      <c r="FV17" s="232"/>
      <c r="FW17" s="232"/>
      <c r="FX17" s="232"/>
      <c r="FY17" s="232"/>
      <c r="FZ17" s="232"/>
      <c r="GA17" s="232"/>
      <c r="GB17" s="232"/>
      <c r="GC17" s="232"/>
      <c r="GD17" s="232"/>
      <c r="GE17" s="232"/>
      <c r="GF17" s="232"/>
      <c r="GG17" s="232"/>
      <c r="GH17" s="232"/>
      <c r="GI17" s="232"/>
      <c r="GJ17" s="232"/>
      <c r="GK17" s="232"/>
      <c r="GL17" s="232"/>
      <c r="GM17" s="232"/>
      <c r="GN17" s="232"/>
      <c r="GO17" s="232"/>
      <c r="GP17" s="232"/>
      <c r="GQ17" s="232"/>
      <c r="GR17" s="232"/>
      <c r="GS17" s="232"/>
      <c r="GT17" s="232"/>
      <c r="GU17" s="232"/>
      <c r="GV17" s="232"/>
      <c r="GW17" s="232"/>
      <c r="GX17" s="232"/>
      <c r="GY17" s="232"/>
      <c r="GZ17" s="232"/>
      <c r="HA17" s="232"/>
      <c r="HB17" s="232"/>
      <c r="HC17" s="232"/>
      <c r="HD17" s="232"/>
      <c r="HE17" s="232"/>
      <c r="HF17" s="232"/>
      <c r="HG17" s="232"/>
      <c r="HH17" s="232"/>
      <c r="HI17" s="232"/>
      <c r="HJ17" s="232"/>
      <c r="HK17" s="232"/>
      <c r="HL17" s="232"/>
      <c r="HM17" s="232"/>
      <c r="HN17" s="232"/>
      <c r="HO17" s="232"/>
      <c r="HP17" s="232"/>
      <c r="HQ17" s="232"/>
      <c r="HR17" s="232"/>
      <c r="HS17" s="232"/>
      <c r="HT17" s="232"/>
      <c r="HU17" s="232"/>
      <c r="HV17" s="232"/>
      <c r="HW17" s="232"/>
      <c r="HX17" s="232"/>
      <c r="HY17" s="232"/>
      <c r="HZ17" s="232"/>
      <c r="IA17" s="232"/>
      <c r="IB17" s="232"/>
      <c r="IC17" s="232"/>
      <c r="ID17" s="232"/>
      <c r="IE17" s="232"/>
      <c r="IF17" s="232"/>
      <c r="IG17" s="232"/>
      <c r="IH17" s="232"/>
      <c r="II17" s="232"/>
      <c r="IJ17" s="232"/>
      <c r="IK17" s="232"/>
      <c r="IL17" s="232"/>
      <c r="IM17" s="232"/>
      <c r="IN17" s="232"/>
      <c r="IO17" s="232"/>
      <c r="IP17" s="232"/>
      <c r="IQ17" s="232"/>
      <c r="IR17" s="232"/>
      <c r="IS17" s="232"/>
      <c r="IT17" s="232"/>
      <c r="IU17" s="232"/>
      <c r="IV17" s="232"/>
    </row>
    <row r="18" spans="1:256" s="50" customFormat="1" ht="12.75" customHeight="1">
      <c r="A18" s="232"/>
      <c r="B18" s="181" t="s">
        <v>42</v>
      </c>
      <c r="C18" s="241"/>
      <c r="D18" s="241"/>
      <c r="E18" s="241"/>
      <c r="F18" s="241"/>
      <c r="G18" s="241"/>
      <c r="H18" s="241"/>
      <c r="I18" s="241"/>
      <c r="J18" s="237"/>
      <c r="K18" s="237"/>
      <c r="L18" s="237"/>
      <c r="M18" s="237"/>
      <c r="N18" s="237"/>
      <c r="O18" s="237"/>
      <c r="P18" s="237"/>
      <c r="Q18" s="237"/>
      <c r="R18" s="237"/>
      <c r="S18" s="237"/>
      <c r="T18" s="237"/>
      <c r="U18" s="237"/>
      <c r="V18" s="237"/>
      <c r="W18" s="237"/>
      <c r="X18" s="237"/>
      <c r="Y18" s="237"/>
      <c r="Z18" s="237"/>
      <c r="AA18" s="237"/>
      <c r="AB18" s="237"/>
      <c r="AC18" s="237"/>
      <c r="AD18" s="237"/>
      <c r="AE18" s="237"/>
      <c r="AF18" s="237"/>
      <c r="AG18" s="237"/>
      <c r="AH18" s="237"/>
      <c r="AI18" s="237"/>
      <c r="AJ18" s="237"/>
      <c r="AK18" s="237"/>
      <c r="AL18" s="237"/>
      <c r="AM18" s="237"/>
      <c r="AN18" s="237"/>
      <c r="AO18" s="237"/>
      <c r="AP18" s="237"/>
      <c r="AQ18" s="237"/>
      <c r="AR18" s="237"/>
      <c r="AS18" s="237"/>
      <c r="AT18" s="237"/>
      <c r="AU18" s="237"/>
      <c r="AV18" s="237"/>
      <c r="AW18" s="237"/>
      <c r="AX18" s="237"/>
      <c r="AY18" s="237"/>
      <c r="AZ18" s="237"/>
      <c r="BA18" s="237"/>
      <c r="BB18" s="237"/>
      <c r="BC18" s="237"/>
      <c r="BD18" s="237"/>
      <c r="BE18" s="237"/>
      <c r="BF18" s="237"/>
      <c r="BG18" s="237"/>
      <c r="BH18" s="237"/>
      <c r="BI18" s="237"/>
      <c r="BJ18" s="237"/>
      <c r="BK18" s="237"/>
      <c r="BL18" s="237"/>
      <c r="BM18" s="237"/>
      <c r="BN18" s="237"/>
      <c r="BO18" s="237"/>
      <c r="BP18" s="237"/>
      <c r="BQ18" s="237"/>
      <c r="BR18" s="237"/>
      <c r="BS18" s="237"/>
      <c r="BT18" s="237"/>
      <c r="BU18" s="237"/>
      <c r="BV18" s="237"/>
      <c r="BW18" s="237"/>
      <c r="BX18" s="237"/>
      <c r="BY18" s="237"/>
      <c r="BZ18" s="237"/>
      <c r="CA18" s="237"/>
      <c r="CB18" s="237"/>
      <c r="CC18" s="237"/>
      <c r="CD18" s="237"/>
      <c r="CE18" s="237"/>
      <c r="CF18" s="237"/>
      <c r="CG18" s="237"/>
      <c r="CH18" s="237"/>
      <c r="CI18" s="237"/>
      <c r="CJ18" s="237"/>
      <c r="CK18" s="237"/>
      <c r="CL18" s="237"/>
      <c r="CM18" s="237"/>
      <c r="CN18" s="237"/>
      <c r="CO18" s="237"/>
      <c r="CP18" s="237"/>
      <c r="CQ18" s="237"/>
      <c r="CR18" s="237"/>
      <c r="CS18" s="232"/>
      <c r="CT18" s="232"/>
      <c r="CU18" s="232"/>
      <c r="CV18" s="232"/>
      <c r="CW18" s="232"/>
      <c r="CX18" s="232"/>
      <c r="CY18" s="232"/>
      <c r="CZ18" s="232"/>
      <c r="DA18" s="232"/>
      <c r="DB18" s="232"/>
      <c r="DC18" s="232"/>
      <c r="DD18" s="232"/>
      <c r="DE18" s="232"/>
      <c r="DF18" s="232"/>
      <c r="DG18" s="232"/>
      <c r="DH18" s="232"/>
      <c r="DI18" s="232"/>
      <c r="DJ18" s="232"/>
      <c r="DK18" s="232"/>
      <c r="DL18" s="232"/>
      <c r="DM18" s="232"/>
      <c r="DN18" s="232"/>
      <c r="DO18" s="232"/>
      <c r="DP18" s="232"/>
      <c r="DQ18" s="232"/>
      <c r="DR18" s="232"/>
      <c r="DS18" s="232"/>
      <c r="DT18" s="232"/>
      <c r="DU18" s="232"/>
      <c r="DV18" s="232"/>
      <c r="DW18" s="232"/>
      <c r="DX18" s="232"/>
      <c r="DY18" s="232"/>
      <c r="DZ18" s="232"/>
      <c r="EA18" s="232"/>
      <c r="EB18" s="232"/>
      <c r="EC18" s="232"/>
      <c r="ED18" s="232"/>
      <c r="EE18" s="232"/>
      <c r="EF18" s="232"/>
      <c r="EG18" s="232"/>
      <c r="EH18" s="232"/>
      <c r="EI18" s="232"/>
      <c r="EJ18" s="232"/>
      <c r="EK18" s="232"/>
      <c r="EL18" s="232"/>
      <c r="EM18" s="232"/>
      <c r="EN18" s="232"/>
      <c r="EO18" s="232"/>
      <c r="EP18" s="232"/>
      <c r="EQ18" s="232"/>
      <c r="ER18" s="232"/>
      <c r="ES18" s="232"/>
      <c r="ET18" s="232"/>
      <c r="EU18" s="232"/>
      <c r="EV18" s="232"/>
      <c r="EW18" s="232"/>
      <c r="EX18" s="232"/>
      <c r="EY18" s="232"/>
      <c r="EZ18" s="232"/>
      <c r="FA18" s="232"/>
      <c r="FB18" s="232"/>
      <c r="FC18" s="232"/>
      <c r="FD18" s="232"/>
      <c r="FE18" s="232"/>
      <c r="FF18" s="232"/>
      <c r="FG18" s="232"/>
      <c r="FH18" s="232"/>
      <c r="FI18" s="232"/>
      <c r="FJ18" s="232"/>
      <c r="FK18" s="232"/>
      <c r="FL18" s="232"/>
      <c r="FM18" s="232"/>
      <c r="FN18" s="232"/>
      <c r="FO18" s="232"/>
      <c r="FP18" s="232"/>
      <c r="FQ18" s="232"/>
      <c r="FR18" s="232"/>
      <c r="FS18" s="232"/>
      <c r="FT18" s="232"/>
      <c r="FU18" s="232"/>
      <c r="FV18" s="232"/>
      <c r="FW18" s="232"/>
      <c r="FX18" s="232"/>
      <c r="FY18" s="232"/>
      <c r="FZ18" s="232"/>
      <c r="GA18" s="232"/>
      <c r="GB18" s="232"/>
      <c r="GC18" s="232"/>
      <c r="GD18" s="232"/>
      <c r="GE18" s="232"/>
      <c r="GF18" s="232"/>
      <c r="GG18" s="232"/>
      <c r="GH18" s="232"/>
      <c r="GI18" s="232"/>
      <c r="GJ18" s="232"/>
      <c r="GK18" s="232"/>
      <c r="GL18" s="232"/>
      <c r="GM18" s="232"/>
      <c r="GN18" s="232"/>
      <c r="GO18" s="232"/>
      <c r="GP18" s="232"/>
      <c r="GQ18" s="232"/>
      <c r="GR18" s="232"/>
      <c r="GS18" s="232"/>
      <c r="GT18" s="232"/>
      <c r="GU18" s="232"/>
      <c r="GV18" s="232"/>
      <c r="GW18" s="232"/>
      <c r="GX18" s="232"/>
      <c r="GY18" s="232"/>
      <c r="GZ18" s="232"/>
      <c r="HA18" s="232"/>
      <c r="HB18" s="232"/>
      <c r="HC18" s="232"/>
      <c r="HD18" s="232"/>
      <c r="HE18" s="232"/>
      <c r="HF18" s="232"/>
      <c r="HG18" s="232"/>
      <c r="HH18" s="232"/>
      <c r="HI18" s="232"/>
      <c r="HJ18" s="232"/>
      <c r="HK18" s="232"/>
      <c r="HL18" s="232"/>
      <c r="HM18" s="232"/>
      <c r="HN18" s="232"/>
      <c r="HO18" s="232"/>
      <c r="HP18" s="232"/>
      <c r="HQ18" s="232"/>
      <c r="HR18" s="232"/>
      <c r="HS18" s="232"/>
      <c r="HT18" s="232"/>
      <c r="HU18" s="232"/>
      <c r="HV18" s="232"/>
      <c r="HW18" s="232"/>
      <c r="HX18" s="232"/>
      <c r="HY18" s="232"/>
      <c r="HZ18" s="232"/>
      <c r="IA18" s="232"/>
      <c r="IB18" s="232"/>
      <c r="IC18" s="232"/>
      <c r="ID18" s="232"/>
      <c r="IE18" s="232"/>
      <c r="IF18" s="232"/>
      <c r="IG18" s="232"/>
      <c r="IH18" s="232"/>
      <c r="II18" s="232"/>
      <c r="IJ18" s="232"/>
      <c r="IK18" s="232"/>
      <c r="IL18" s="232"/>
      <c r="IM18" s="232"/>
      <c r="IN18" s="232"/>
      <c r="IO18" s="232"/>
      <c r="IP18" s="232"/>
      <c r="IQ18" s="232"/>
      <c r="IR18" s="232"/>
      <c r="IS18" s="232"/>
      <c r="IT18" s="232"/>
      <c r="IU18" s="232"/>
      <c r="IV18" s="232"/>
    </row>
    <row r="19" spans="1:256" s="50" customFormat="1" ht="12.75" customHeight="1">
      <c r="A19" s="232"/>
      <c r="B19" s="126" t="s">
        <v>276</v>
      </c>
      <c r="C19" s="236">
        <f>D19+G19</f>
        <v>8996.756650000001</v>
      </c>
      <c r="D19" s="238">
        <v>8996.756650000001</v>
      </c>
      <c r="E19" s="238">
        <v>17397.5</v>
      </c>
      <c r="F19" s="240">
        <f>_xlfn.IFERROR(D19/E19,0)</f>
        <v>0.5171292800689755</v>
      </c>
      <c r="G19" s="238">
        <v>0</v>
      </c>
      <c r="H19" s="238">
        <v>0</v>
      </c>
      <c r="I19" s="240">
        <f>_xlfn.IFERROR(G19/H19,0)</f>
        <v>0</v>
      </c>
      <c r="J19" s="237"/>
      <c r="K19" s="237"/>
      <c r="L19" s="237"/>
      <c r="M19" s="237"/>
      <c r="N19" s="237"/>
      <c r="O19" s="237"/>
      <c r="P19" s="237"/>
      <c r="Q19" s="237"/>
      <c r="R19" s="237"/>
      <c r="S19" s="237"/>
      <c r="T19" s="237"/>
      <c r="U19" s="237"/>
      <c r="V19" s="237"/>
      <c r="W19" s="237"/>
      <c r="X19" s="237"/>
      <c r="Y19" s="237"/>
      <c r="Z19" s="237"/>
      <c r="AA19" s="237"/>
      <c r="AB19" s="237"/>
      <c r="AC19" s="237"/>
      <c r="AD19" s="237"/>
      <c r="AE19" s="237"/>
      <c r="AF19" s="237"/>
      <c r="AG19" s="237"/>
      <c r="AH19" s="237"/>
      <c r="AI19" s="237"/>
      <c r="AJ19" s="237"/>
      <c r="AK19" s="237"/>
      <c r="AL19" s="237"/>
      <c r="AM19" s="237"/>
      <c r="AN19" s="237"/>
      <c r="AO19" s="237"/>
      <c r="AP19" s="237"/>
      <c r="AQ19" s="237"/>
      <c r="AR19" s="237"/>
      <c r="AS19" s="237"/>
      <c r="AT19" s="237"/>
      <c r="AU19" s="237"/>
      <c r="AV19" s="237"/>
      <c r="AW19" s="237"/>
      <c r="AX19" s="237"/>
      <c r="AY19" s="237"/>
      <c r="AZ19" s="237"/>
      <c r="BA19" s="237"/>
      <c r="BB19" s="237"/>
      <c r="BC19" s="237"/>
      <c r="BD19" s="237"/>
      <c r="BE19" s="237"/>
      <c r="BF19" s="237"/>
      <c r="BG19" s="237"/>
      <c r="BH19" s="237"/>
      <c r="BI19" s="237"/>
      <c r="BJ19" s="237"/>
      <c r="BK19" s="237"/>
      <c r="BL19" s="237"/>
      <c r="BM19" s="237"/>
      <c r="BN19" s="237"/>
      <c r="BO19" s="237"/>
      <c r="BP19" s="237"/>
      <c r="BQ19" s="237"/>
      <c r="BR19" s="237"/>
      <c r="BS19" s="237"/>
      <c r="BT19" s="237"/>
      <c r="BU19" s="237"/>
      <c r="BV19" s="237"/>
      <c r="BW19" s="237"/>
      <c r="BX19" s="237"/>
      <c r="BY19" s="237"/>
      <c r="BZ19" s="237"/>
      <c r="CA19" s="237"/>
      <c r="CB19" s="237"/>
      <c r="CC19" s="237"/>
      <c r="CD19" s="237"/>
      <c r="CE19" s="237"/>
      <c r="CF19" s="237"/>
      <c r="CG19" s="237"/>
      <c r="CH19" s="237"/>
      <c r="CI19" s="237"/>
      <c r="CJ19" s="237"/>
      <c r="CK19" s="237"/>
      <c r="CL19" s="237"/>
      <c r="CM19" s="237"/>
      <c r="CN19" s="237"/>
      <c r="CO19" s="237"/>
      <c r="CP19" s="237"/>
      <c r="CQ19" s="237"/>
      <c r="CR19" s="237"/>
      <c r="CS19" s="232"/>
      <c r="CT19" s="232"/>
      <c r="CU19" s="232"/>
      <c r="CV19" s="232"/>
      <c r="CW19" s="232"/>
      <c r="CX19" s="232"/>
      <c r="CY19" s="232"/>
      <c r="CZ19" s="232"/>
      <c r="DA19" s="232"/>
      <c r="DB19" s="232"/>
      <c r="DC19" s="232"/>
      <c r="DD19" s="232"/>
      <c r="DE19" s="232"/>
      <c r="DF19" s="232"/>
      <c r="DG19" s="232"/>
      <c r="DH19" s="232"/>
      <c r="DI19" s="232"/>
      <c r="DJ19" s="232"/>
      <c r="DK19" s="232"/>
      <c r="DL19" s="232"/>
      <c r="DM19" s="232"/>
      <c r="DN19" s="232"/>
      <c r="DO19" s="232"/>
      <c r="DP19" s="232"/>
      <c r="DQ19" s="232"/>
      <c r="DR19" s="232"/>
      <c r="DS19" s="232"/>
      <c r="DT19" s="232"/>
      <c r="DU19" s="232"/>
      <c r="DV19" s="232"/>
      <c r="DW19" s="232"/>
      <c r="DX19" s="232"/>
      <c r="DY19" s="232"/>
      <c r="DZ19" s="232"/>
      <c r="EA19" s="232"/>
      <c r="EB19" s="232"/>
      <c r="EC19" s="232"/>
      <c r="ED19" s="232"/>
      <c r="EE19" s="232"/>
      <c r="EF19" s="232"/>
      <c r="EG19" s="232"/>
      <c r="EH19" s="232"/>
      <c r="EI19" s="232"/>
      <c r="EJ19" s="232"/>
      <c r="EK19" s="232"/>
      <c r="EL19" s="232"/>
      <c r="EM19" s="232"/>
      <c r="EN19" s="232"/>
      <c r="EO19" s="232"/>
      <c r="EP19" s="232"/>
      <c r="EQ19" s="232"/>
      <c r="ER19" s="232"/>
      <c r="ES19" s="232"/>
      <c r="ET19" s="232"/>
      <c r="EU19" s="232"/>
      <c r="EV19" s="232"/>
      <c r="EW19" s="232"/>
      <c r="EX19" s="232"/>
      <c r="EY19" s="232"/>
      <c r="EZ19" s="232"/>
      <c r="FA19" s="232"/>
      <c r="FB19" s="232"/>
      <c r="FC19" s="232"/>
      <c r="FD19" s="232"/>
      <c r="FE19" s="232"/>
      <c r="FF19" s="232"/>
      <c r="FG19" s="232"/>
      <c r="FH19" s="232"/>
      <c r="FI19" s="232"/>
      <c r="FJ19" s="232"/>
      <c r="FK19" s="232"/>
      <c r="FL19" s="232"/>
      <c r="FM19" s="232"/>
      <c r="FN19" s="232"/>
      <c r="FO19" s="232"/>
      <c r="FP19" s="232"/>
      <c r="FQ19" s="232"/>
      <c r="FR19" s="232"/>
      <c r="FS19" s="232"/>
      <c r="FT19" s="232"/>
      <c r="FU19" s="232"/>
      <c r="FV19" s="232"/>
      <c r="FW19" s="232"/>
      <c r="FX19" s="232"/>
      <c r="FY19" s="232"/>
      <c r="FZ19" s="232"/>
      <c r="GA19" s="232"/>
      <c r="GB19" s="232"/>
      <c r="GC19" s="232"/>
      <c r="GD19" s="232"/>
      <c r="GE19" s="232"/>
      <c r="GF19" s="232"/>
      <c r="GG19" s="232"/>
      <c r="GH19" s="232"/>
      <c r="GI19" s="232"/>
      <c r="GJ19" s="232"/>
      <c r="GK19" s="232"/>
      <c r="GL19" s="232"/>
      <c r="GM19" s="232"/>
      <c r="GN19" s="232"/>
      <c r="GO19" s="232"/>
      <c r="GP19" s="232"/>
      <c r="GQ19" s="232"/>
      <c r="GR19" s="232"/>
      <c r="GS19" s="232"/>
      <c r="GT19" s="232"/>
      <c r="GU19" s="232"/>
      <c r="GV19" s="232"/>
      <c r="GW19" s="232"/>
      <c r="GX19" s="232"/>
      <c r="GY19" s="232"/>
      <c r="GZ19" s="232"/>
      <c r="HA19" s="232"/>
      <c r="HB19" s="232"/>
      <c r="HC19" s="232"/>
      <c r="HD19" s="232"/>
      <c r="HE19" s="232"/>
      <c r="HF19" s="232"/>
      <c r="HG19" s="232"/>
      <c r="HH19" s="232"/>
      <c r="HI19" s="232"/>
      <c r="HJ19" s="232"/>
      <c r="HK19" s="232"/>
      <c r="HL19" s="232"/>
      <c r="HM19" s="232"/>
      <c r="HN19" s="232"/>
      <c r="HO19" s="232"/>
      <c r="HP19" s="232"/>
      <c r="HQ19" s="232"/>
      <c r="HR19" s="232"/>
      <c r="HS19" s="232"/>
      <c r="HT19" s="232"/>
      <c r="HU19" s="232"/>
      <c r="HV19" s="232"/>
      <c r="HW19" s="232"/>
      <c r="HX19" s="232"/>
      <c r="HY19" s="232"/>
      <c r="HZ19" s="232"/>
      <c r="IA19" s="232"/>
      <c r="IB19" s="232"/>
      <c r="IC19" s="232"/>
      <c r="ID19" s="232"/>
      <c r="IE19" s="232"/>
      <c r="IF19" s="232"/>
      <c r="IG19" s="232"/>
      <c r="IH19" s="232"/>
      <c r="II19" s="232"/>
      <c r="IJ19" s="232"/>
      <c r="IK19" s="232"/>
      <c r="IL19" s="232"/>
      <c r="IM19" s="232"/>
      <c r="IN19" s="232"/>
      <c r="IO19" s="232"/>
      <c r="IP19" s="232"/>
      <c r="IQ19" s="232"/>
      <c r="IR19" s="232"/>
      <c r="IS19" s="232"/>
      <c r="IT19" s="232"/>
      <c r="IU19" s="232"/>
      <c r="IV19" s="232"/>
    </row>
    <row r="20" spans="1:256" s="50" customFormat="1" ht="12.75" customHeight="1">
      <c r="A20" s="232"/>
      <c r="B20" s="125" t="s">
        <v>108</v>
      </c>
      <c r="C20" s="236">
        <f>D20+G20</f>
        <v>6659.623600000001</v>
      </c>
      <c r="D20" s="238">
        <v>5120.050660000001</v>
      </c>
      <c r="E20" s="237"/>
      <c r="F20" s="237"/>
      <c r="G20" s="238">
        <v>1539.5729400000002</v>
      </c>
      <c r="H20" s="237"/>
      <c r="I20" s="237"/>
      <c r="J20" s="237"/>
      <c r="K20" s="237"/>
      <c r="L20" s="237"/>
      <c r="M20" s="237"/>
      <c r="N20" s="237"/>
      <c r="O20" s="237"/>
      <c r="P20" s="237"/>
      <c r="Q20" s="237"/>
      <c r="R20" s="237"/>
      <c r="S20" s="237"/>
      <c r="T20" s="237"/>
      <c r="U20" s="237"/>
      <c r="V20" s="237"/>
      <c r="W20" s="237"/>
      <c r="X20" s="237"/>
      <c r="Y20" s="237"/>
      <c r="Z20" s="237"/>
      <c r="AA20" s="237"/>
      <c r="AB20" s="237"/>
      <c r="AC20" s="237"/>
      <c r="AD20" s="237"/>
      <c r="AE20" s="237"/>
      <c r="AF20" s="237"/>
      <c r="AG20" s="237"/>
      <c r="AH20" s="237"/>
      <c r="AI20" s="237"/>
      <c r="AJ20" s="237"/>
      <c r="AK20" s="237"/>
      <c r="AL20" s="237"/>
      <c r="AM20" s="237"/>
      <c r="AN20" s="237"/>
      <c r="AO20" s="237"/>
      <c r="AP20" s="237"/>
      <c r="AQ20" s="237"/>
      <c r="AR20" s="237"/>
      <c r="AS20" s="237"/>
      <c r="AT20" s="237"/>
      <c r="AU20" s="237"/>
      <c r="AV20" s="237"/>
      <c r="AW20" s="237"/>
      <c r="AX20" s="237"/>
      <c r="AY20" s="237"/>
      <c r="AZ20" s="237"/>
      <c r="BA20" s="237"/>
      <c r="BB20" s="237"/>
      <c r="BC20" s="237"/>
      <c r="BD20" s="237"/>
      <c r="BE20" s="237"/>
      <c r="BF20" s="237"/>
      <c r="BG20" s="237"/>
      <c r="BH20" s="237"/>
      <c r="BI20" s="237"/>
      <c r="BJ20" s="237"/>
      <c r="BK20" s="237"/>
      <c r="BL20" s="237"/>
      <c r="BM20" s="237"/>
      <c r="BN20" s="237"/>
      <c r="BO20" s="237"/>
      <c r="BP20" s="237"/>
      <c r="BQ20" s="237"/>
      <c r="BR20" s="237"/>
      <c r="BS20" s="237"/>
      <c r="BT20" s="237"/>
      <c r="BU20" s="237"/>
      <c r="BV20" s="237"/>
      <c r="BW20" s="237"/>
      <c r="BX20" s="237"/>
      <c r="BY20" s="237"/>
      <c r="BZ20" s="237"/>
      <c r="CA20" s="237"/>
      <c r="CB20" s="237"/>
      <c r="CC20" s="237"/>
      <c r="CD20" s="237"/>
      <c r="CE20" s="237"/>
      <c r="CF20" s="237"/>
      <c r="CG20" s="237"/>
      <c r="CH20" s="237"/>
      <c r="CI20" s="237"/>
      <c r="CJ20" s="237"/>
      <c r="CK20" s="237"/>
      <c r="CL20" s="237"/>
      <c r="CM20" s="237"/>
      <c r="CN20" s="237"/>
      <c r="CO20" s="237"/>
      <c r="CP20" s="237"/>
      <c r="CQ20" s="237"/>
      <c r="CR20" s="237"/>
      <c r="CS20" s="232"/>
      <c r="CT20" s="232"/>
      <c r="CU20" s="232"/>
      <c r="CV20" s="232"/>
      <c r="CW20" s="232"/>
      <c r="CX20" s="232"/>
      <c r="CY20" s="232"/>
      <c r="CZ20" s="232"/>
      <c r="DA20" s="232"/>
      <c r="DB20" s="232"/>
      <c r="DC20" s="232"/>
      <c r="DD20" s="232"/>
      <c r="DE20" s="232"/>
      <c r="DF20" s="232"/>
      <c r="DG20" s="232"/>
      <c r="DH20" s="232"/>
      <c r="DI20" s="232"/>
      <c r="DJ20" s="232"/>
      <c r="DK20" s="232"/>
      <c r="DL20" s="232"/>
      <c r="DM20" s="232"/>
      <c r="DN20" s="232"/>
      <c r="DO20" s="232"/>
      <c r="DP20" s="232"/>
      <c r="DQ20" s="232"/>
      <c r="DR20" s="232"/>
      <c r="DS20" s="232"/>
      <c r="DT20" s="232"/>
      <c r="DU20" s="232"/>
      <c r="DV20" s="232"/>
      <c r="DW20" s="232"/>
      <c r="DX20" s="232"/>
      <c r="DY20" s="232"/>
      <c r="DZ20" s="232"/>
      <c r="EA20" s="232"/>
      <c r="EB20" s="232"/>
      <c r="EC20" s="232"/>
      <c r="ED20" s="232"/>
      <c r="EE20" s="232"/>
      <c r="EF20" s="232"/>
      <c r="EG20" s="232"/>
      <c r="EH20" s="232"/>
      <c r="EI20" s="232"/>
      <c r="EJ20" s="232"/>
      <c r="EK20" s="232"/>
      <c r="EL20" s="232"/>
      <c r="EM20" s="232"/>
      <c r="EN20" s="232"/>
      <c r="EO20" s="232"/>
      <c r="EP20" s="232"/>
      <c r="EQ20" s="232"/>
      <c r="ER20" s="232"/>
      <c r="ES20" s="232"/>
      <c r="ET20" s="232"/>
      <c r="EU20" s="232"/>
      <c r="EV20" s="232"/>
      <c r="EW20" s="232"/>
      <c r="EX20" s="232"/>
      <c r="EY20" s="232"/>
      <c r="EZ20" s="232"/>
      <c r="FA20" s="232"/>
      <c r="FB20" s="232"/>
      <c r="FC20" s="232"/>
      <c r="FD20" s="232"/>
      <c r="FE20" s="232"/>
      <c r="FF20" s="232"/>
      <c r="FG20" s="232"/>
      <c r="FH20" s="232"/>
      <c r="FI20" s="232"/>
      <c r="FJ20" s="232"/>
      <c r="FK20" s="232"/>
      <c r="FL20" s="232"/>
      <c r="FM20" s="232"/>
      <c r="FN20" s="232"/>
      <c r="FO20" s="232"/>
      <c r="FP20" s="232"/>
      <c r="FQ20" s="232"/>
      <c r="FR20" s="232"/>
      <c r="FS20" s="232"/>
      <c r="FT20" s="232"/>
      <c r="FU20" s="232"/>
      <c r="FV20" s="232"/>
      <c r="FW20" s="232"/>
      <c r="FX20" s="232"/>
      <c r="FY20" s="232"/>
      <c r="FZ20" s="232"/>
      <c r="GA20" s="232"/>
      <c r="GB20" s="232"/>
      <c r="GC20" s="232"/>
      <c r="GD20" s="232"/>
      <c r="GE20" s="232"/>
      <c r="GF20" s="232"/>
      <c r="GG20" s="232"/>
      <c r="GH20" s="232"/>
      <c r="GI20" s="232"/>
      <c r="GJ20" s="232"/>
      <c r="GK20" s="232"/>
      <c r="GL20" s="232"/>
      <c r="GM20" s="232"/>
      <c r="GN20" s="232"/>
      <c r="GO20" s="232"/>
      <c r="GP20" s="232"/>
      <c r="GQ20" s="232"/>
      <c r="GR20" s="232"/>
      <c r="GS20" s="232"/>
      <c r="GT20" s="232"/>
      <c r="GU20" s="232"/>
      <c r="GV20" s="232"/>
      <c r="GW20" s="232"/>
      <c r="GX20" s="232"/>
      <c r="GY20" s="232"/>
      <c r="GZ20" s="232"/>
      <c r="HA20" s="232"/>
      <c r="HB20" s="232"/>
      <c r="HC20" s="232"/>
      <c r="HD20" s="232"/>
      <c r="HE20" s="232"/>
      <c r="HF20" s="232"/>
      <c r="HG20" s="232"/>
      <c r="HH20" s="232"/>
      <c r="HI20" s="232"/>
      <c r="HJ20" s="232"/>
      <c r="HK20" s="232"/>
      <c r="HL20" s="232"/>
      <c r="HM20" s="232"/>
      <c r="HN20" s="232"/>
      <c r="HO20" s="232"/>
      <c r="HP20" s="232"/>
      <c r="HQ20" s="232"/>
      <c r="HR20" s="232"/>
      <c r="HS20" s="232"/>
      <c r="HT20" s="232"/>
      <c r="HU20" s="232"/>
      <c r="HV20" s="232"/>
      <c r="HW20" s="232"/>
      <c r="HX20" s="232"/>
      <c r="HY20" s="232"/>
      <c r="HZ20" s="232"/>
      <c r="IA20" s="232"/>
      <c r="IB20" s="232"/>
      <c r="IC20" s="232"/>
      <c r="ID20" s="232"/>
      <c r="IE20" s="232"/>
      <c r="IF20" s="232"/>
      <c r="IG20" s="232"/>
      <c r="IH20" s="232"/>
      <c r="II20" s="232"/>
      <c r="IJ20" s="232"/>
      <c r="IK20" s="232"/>
      <c r="IL20" s="232"/>
      <c r="IM20" s="232"/>
      <c r="IN20" s="232"/>
      <c r="IO20" s="232"/>
      <c r="IP20" s="232"/>
      <c r="IQ20" s="232"/>
      <c r="IR20" s="232"/>
      <c r="IS20" s="232"/>
      <c r="IT20" s="232"/>
      <c r="IU20" s="232"/>
      <c r="IV20" s="232"/>
    </row>
    <row r="21" spans="1:256" ht="12.75">
      <c r="A21" s="232"/>
      <c r="B21" s="125" t="s">
        <v>27</v>
      </c>
      <c r="C21" s="242">
        <f>SUM(C13:C20)</f>
        <v>136689.76752999998</v>
      </c>
      <c r="D21" s="242">
        <f>SUM(D13:D20)</f>
        <v>14116.807310000002</v>
      </c>
      <c r="E21" s="242">
        <f>SUM(E13:E20)</f>
        <v>17397.5</v>
      </c>
      <c r="F21" s="242"/>
      <c r="G21" s="242">
        <f>SUM(G13:G20)</f>
        <v>1539.5729400000002</v>
      </c>
      <c r="H21" s="242">
        <f>SUM(H13:H20)</f>
        <v>0</v>
      </c>
      <c r="I21" s="242"/>
      <c r="J21" s="242">
        <f>SUM(J13:J20)</f>
        <v>1742.2012799999998</v>
      </c>
      <c r="K21" s="242">
        <f>SUM(K13:K20)</f>
        <v>1684.7376499999998</v>
      </c>
      <c r="L21" s="242">
        <f>SUM(L13:L20)</f>
        <v>21738.55</v>
      </c>
      <c r="M21" s="242"/>
      <c r="N21" s="242">
        <f>SUM(N13:N20)</f>
        <v>57.463629999999995</v>
      </c>
      <c r="O21" s="242">
        <f>SUM(O13:O20)</f>
        <v>741.4660000000001</v>
      </c>
      <c r="P21" s="242"/>
      <c r="Q21" s="242">
        <f>SUM(Q13:Q20)</f>
        <v>119291.18599999997</v>
      </c>
      <c r="R21" s="242">
        <f>SUM(R13:R20)</f>
        <v>442.50352999999996</v>
      </c>
      <c r="S21" s="242">
        <f>SUM(S13:S20)</f>
        <v>781.3</v>
      </c>
      <c r="T21" s="242"/>
      <c r="U21" s="242">
        <f>SUM(U13:U20)</f>
        <v>0</v>
      </c>
      <c r="V21" s="242">
        <f>SUM(V13:V20)</f>
        <v>0</v>
      </c>
      <c r="W21" s="242"/>
      <c r="X21" s="242">
        <f>SUM(X13:X20)</f>
        <v>2802.9400800000008</v>
      </c>
      <c r="Y21" s="242">
        <f>SUM(Y13:Y20)</f>
        <v>2497.8</v>
      </c>
      <c r="Z21" s="242"/>
      <c r="AA21" s="242">
        <f>SUM(AA13:AA20)</f>
        <v>0</v>
      </c>
      <c r="AB21" s="242">
        <f>SUM(AB13:AB20)</f>
        <v>0</v>
      </c>
      <c r="AC21" s="242"/>
      <c r="AD21" s="242">
        <f>SUM(AD13:AD20)</f>
        <v>112810.16745999998</v>
      </c>
      <c r="AE21" s="242">
        <f>SUM(AE13:AE20)</f>
        <v>96358</v>
      </c>
      <c r="AF21" s="242"/>
      <c r="AG21" s="242">
        <f>SUM(AG13:AG20)</f>
        <v>3010.6465599999997</v>
      </c>
      <c r="AH21" s="242">
        <f>SUM(AH13:AH20)</f>
        <v>1958.739</v>
      </c>
      <c r="AI21" s="242"/>
      <c r="AJ21" s="242">
        <f>SUM(AJ13:AJ20)</f>
        <v>0</v>
      </c>
      <c r="AK21" s="242">
        <f>SUM(AK13:AK20)</f>
        <v>0</v>
      </c>
      <c r="AL21" s="242"/>
      <c r="AM21" s="242">
        <f>SUM(AM13:AM20)</f>
        <v>0</v>
      </c>
      <c r="AN21" s="242">
        <f>SUM(AN13:AN20)</f>
        <v>0</v>
      </c>
      <c r="AO21" s="242"/>
      <c r="AP21" s="242">
        <f>SUM(AP13:AP20)</f>
        <v>0</v>
      </c>
      <c r="AQ21" s="242">
        <f>SUM(AQ13:AQ20)</f>
        <v>0</v>
      </c>
      <c r="AR21" s="242"/>
      <c r="AS21" s="242">
        <f>SUM(AS13:AS20)</f>
        <v>0</v>
      </c>
      <c r="AT21" s="242">
        <f>SUM(AT13:AT20)</f>
        <v>0</v>
      </c>
      <c r="AU21" s="242"/>
      <c r="AV21" s="242">
        <f>SUM(AV13:AV20)</f>
        <v>0</v>
      </c>
      <c r="AW21" s="242">
        <f>SUM(AW13:AW20)</f>
        <v>0</v>
      </c>
      <c r="AX21" s="242"/>
      <c r="AY21" s="242">
        <f>SUM(AY13:AY20)</f>
        <v>0</v>
      </c>
      <c r="AZ21" s="242">
        <f>SUM(AZ13:AZ20)</f>
        <v>0</v>
      </c>
      <c r="BA21" s="242"/>
      <c r="BB21" s="242">
        <f>SUM(BB13:BB20)</f>
        <v>0</v>
      </c>
      <c r="BC21" s="242">
        <f>SUM(BC13:BC20)</f>
        <v>0</v>
      </c>
      <c r="BD21" s="242"/>
      <c r="BE21" s="242">
        <f>SUM(BE13:BE20)</f>
        <v>224.92837</v>
      </c>
      <c r="BF21" s="242">
        <f>SUM(BF13:BF20)</f>
        <v>995.475</v>
      </c>
      <c r="BG21" s="242"/>
      <c r="BH21" s="242">
        <f>SUM(BH13:BH20)</f>
        <v>0</v>
      </c>
      <c r="BI21" s="242">
        <f>SUM(BI13:BI20)</f>
        <v>0</v>
      </c>
      <c r="BJ21" s="242"/>
      <c r="BK21" s="242">
        <f>SUM(BK13:BK20)</f>
        <v>0</v>
      </c>
      <c r="BL21" s="242">
        <f>SUM(BL13:BL20)</f>
        <v>0</v>
      </c>
      <c r="BM21" s="242"/>
      <c r="BN21" s="242">
        <f>SUM(BN13:BN20)</f>
        <v>0</v>
      </c>
      <c r="BO21" s="242">
        <f>SUM(BO13:BO20)</f>
        <v>0</v>
      </c>
      <c r="BP21" s="242"/>
      <c r="BQ21" s="242">
        <f>SUM(BQ13:BQ20)</f>
        <v>0</v>
      </c>
      <c r="BR21" s="242">
        <f>SUM(BR13:BR20)</f>
        <v>0</v>
      </c>
      <c r="BS21" s="242"/>
      <c r="BT21" s="242">
        <f>SUM(BT13:BT20)</f>
        <v>0</v>
      </c>
      <c r="BU21" s="242">
        <f>SUM(BU13:BU20)</f>
        <v>0</v>
      </c>
      <c r="BV21" s="242">
        <f>SUM(BV13:BV20)</f>
        <v>0</v>
      </c>
      <c r="BW21" s="242"/>
      <c r="BX21" s="242">
        <f>SUM(BX13:BX20)</f>
        <v>0</v>
      </c>
      <c r="BY21" s="242">
        <f>SUM(BY13:BY20)</f>
        <v>0</v>
      </c>
      <c r="BZ21" s="242"/>
      <c r="CA21" s="242">
        <f>SUM(CA13:CA20)</f>
        <v>0</v>
      </c>
      <c r="CB21" s="242">
        <f>SUM(CB13:CB20)</f>
        <v>0</v>
      </c>
      <c r="CC21" s="242"/>
      <c r="CD21" s="242">
        <f>SUM(CD13:CD20)</f>
        <v>0</v>
      </c>
      <c r="CE21" s="242">
        <f>SUM(CE13:CE20)</f>
        <v>0</v>
      </c>
      <c r="CF21" s="242"/>
      <c r="CG21" s="242">
        <f>SUM(CG13:CG20)</f>
        <v>0</v>
      </c>
      <c r="CH21" s="242">
        <f>SUM(CH13:CH20)</f>
        <v>0</v>
      </c>
      <c r="CI21" s="242"/>
      <c r="CJ21" s="242">
        <f>SUM(CJ13:CJ20)</f>
        <v>0</v>
      </c>
      <c r="CK21" s="242">
        <f>SUM(CK13:CK20)</f>
        <v>0</v>
      </c>
      <c r="CL21" s="242"/>
      <c r="CM21" s="242">
        <f>SUM(CM13:CM20)</f>
        <v>0</v>
      </c>
      <c r="CN21" s="242">
        <f>SUM(CN13:CN20)</f>
        <v>0</v>
      </c>
      <c r="CO21" s="242"/>
      <c r="CP21" s="242">
        <f>SUM(CP13:CP20)</f>
        <v>0</v>
      </c>
      <c r="CQ21" s="242">
        <f>SUM(CQ13:CQ20)</f>
        <v>0</v>
      </c>
      <c r="CR21" s="242"/>
      <c r="CS21" s="232"/>
      <c r="CT21" s="232"/>
      <c r="CU21" s="232"/>
      <c r="CV21" s="232"/>
      <c r="CW21" s="232"/>
      <c r="CX21" s="232"/>
      <c r="CY21" s="232"/>
      <c r="CZ21" s="232"/>
      <c r="DA21" s="232"/>
      <c r="DB21" s="232"/>
      <c r="DC21" s="232"/>
      <c r="DD21" s="232"/>
      <c r="DE21" s="232"/>
      <c r="DF21" s="232"/>
      <c r="DG21" s="232"/>
      <c r="DH21" s="232"/>
      <c r="DI21" s="232"/>
      <c r="DJ21" s="232"/>
      <c r="DK21" s="232"/>
      <c r="DL21" s="232"/>
      <c r="DM21" s="232"/>
      <c r="DN21" s="232"/>
      <c r="DO21" s="232"/>
      <c r="DP21" s="232"/>
      <c r="DQ21" s="232"/>
      <c r="DR21" s="232"/>
      <c r="DS21" s="232"/>
      <c r="DT21" s="232"/>
      <c r="DU21" s="232"/>
      <c r="DV21" s="232"/>
      <c r="DW21" s="232"/>
      <c r="DX21" s="232"/>
      <c r="DY21" s="232"/>
      <c r="DZ21" s="232"/>
      <c r="EA21" s="232"/>
      <c r="EB21" s="232"/>
      <c r="EC21" s="232"/>
      <c r="ED21" s="232"/>
      <c r="EE21" s="232"/>
      <c r="EF21" s="232"/>
      <c r="EG21" s="232"/>
      <c r="EH21" s="232"/>
      <c r="EI21" s="232"/>
      <c r="EJ21" s="232"/>
      <c r="EK21" s="232"/>
      <c r="EL21" s="232"/>
      <c r="EM21" s="232"/>
      <c r="EN21" s="232"/>
      <c r="EO21" s="232"/>
      <c r="EP21" s="232"/>
      <c r="EQ21" s="232"/>
      <c r="ER21" s="232"/>
      <c r="ES21" s="232"/>
      <c r="ET21" s="232"/>
      <c r="EU21" s="232"/>
      <c r="EV21" s="232"/>
      <c r="EW21" s="232"/>
      <c r="EX21" s="232"/>
      <c r="EY21" s="232"/>
      <c r="EZ21" s="232"/>
      <c r="FA21" s="232"/>
      <c r="FB21" s="232"/>
      <c r="FC21" s="232"/>
      <c r="FD21" s="232"/>
      <c r="FE21" s="232"/>
      <c r="FF21" s="232"/>
      <c r="FG21" s="232"/>
      <c r="FH21" s="232"/>
      <c r="FI21" s="232"/>
      <c r="FJ21" s="232"/>
      <c r="FK21" s="232"/>
      <c r="FL21" s="232"/>
      <c r="FM21" s="232"/>
      <c r="FN21" s="232"/>
      <c r="FO21" s="232"/>
      <c r="FP21" s="232"/>
      <c r="FQ21" s="232"/>
      <c r="FR21" s="232"/>
      <c r="FS21" s="232"/>
      <c r="FT21" s="232"/>
      <c r="FU21" s="232"/>
      <c r="FV21" s="232"/>
      <c r="FW21" s="232"/>
      <c r="FX21" s="232"/>
      <c r="FY21" s="232"/>
      <c r="FZ21" s="232"/>
      <c r="GA21" s="232"/>
      <c r="GB21" s="232"/>
      <c r="GC21" s="232"/>
      <c r="GD21" s="232"/>
      <c r="GE21" s="232"/>
      <c r="GF21" s="232"/>
      <c r="GG21" s="232"/>
      <c r="GH21" s="232"/>
      <c r="GI21" s="232"/>
      <c r="GJ21" s="232"/>
      <c r="GK21" s="232"/>
      <c r="GL21" s="232"/>
      <c r="GM21" s="232"/>
      <c r="GN21" s="232"/>
      <c r="GO21" s="232"/>
      <c r="GP21" s="232"/>
      <c r="GQ21" s="232"/>
      <c r="GR21" s="232"/>
      <c r="GS21" s="232"/>
      <c r="GT21" s="232"/>
      <c r="GU21" s="232"/>
      <c r="GV21" s="232"/>
      <c r="GW21" s="232"/>
      <c r="GX21" s="232"/>
      <c r="GY21" s="232"/>
      <c r="GZ21" s="232"/>
      <c r="HA21" s="232"/>
      <c r="HB21" s="232"/>
      <c r="HC21" s="232"/>
      <c r="HD21" s="232"/>
      <c r="HE21" s="232"/>
      <c r="HF21" s="232"/>
      <c r="HG21" s="232"/>
      <c r="HH21" s="232"/>
      <c r="HI21" s="232"/>
      <c r="HJ21" s="232"/>
      <c r="HK21" s="232"/>
      <c r="HL21" s="232"/>
      <c r="HM21" s="232"/>
      <c r="HN21" s="232"/>
      <c r="HO21" s="232"/>
      <c r="HP21" s="232"/>
      <c r="HQ21" s="232"/>
      <c r="HR21" s="232"/>
      <c r="HS21" s="232"/>
      <c r="HT21" s="232"/>
      <c r="HU21" s="232"/>
      <c r="HV21" s="232"/>
      <c r="HW21" s="232"/>
      <c r="HX21" s="232"/>
      <c r="HY21" s="232"/>
      <c r="HZ21" s="232"/>
      <c r="IA21" s="232"/>
      <c r="IB21" s="232"/>
      <c r="IC21" s="232"/>
      <c r="ID21" s="232"/>
      <c r="IE21" s="232"/>
      <c r="IF21" s="232"/>
      <c r="IG21" s="232"/>
      <c r="IH21" s="232"/>
      <c r="II21" s="232"/>
      <c r="IJ21" s="232"/>
      <c r="IK21" s="232"/>
      <c r="IL21" s="232"/>
      <c r="IM21" s="232"/>
      <c r="IN21" s="232"/>
      <c r="IO21" s="232"/>
      <c r="IP21" s="232"/>
      <c r="IQ21" s="232"/>
      <c r="IR21" s="232"/>
      <c r="IS21" s="232"/>
      <c r="IT21" s="232"/>
      <c r="IU21" s="232"/>
      <c r="IV21" s="232"/>
    </row>
    <row r="22" spans="1:4" ht="12">
      <c r="A22" s="232"/>
      <c r="B22" s="50"/>
      <c r="C22" s="50"/>
      <c r="D22" s="50"/>
    </row>
    <row r="23" spans="2:4" ht="12">
      <c r="B23" s="50"/>
      <c r="C23" s="50"/>
      <c r="D23" s="50"/>
    </row>
    <row r="24" spans="2:4" ht="12">
      <c r="B24" s="50"/>
      <c r="C24" s="50"/>
      <c r="D24" s="50"/>
    </row>
    <row r="25" spans="2:4" ht="12">
      <c r="B25" s="50"/>
      <c r="C25" s="50"/>
      <c r="D25" s="50"/>
    </row>
    <row r="26" spans="2:4" ht="12">
      <c r="B26" s="50"/>
      <c r="C26" s="50"/>
      <c r="D26" s="50"/>
    </row>
    <row r="27" spans="2:4" ht="12">
      <c r="B27" s="50"/>
      <c r="C27" s="50"/>
      <c r="D27" s="50"/>
    </row>
    <row r="28" spans="2:4" ht="12">
      <c r="B28" s="50"/>
      <c r="C28" s="50"/>
      <c r="D28" s="50"/>
    </row>
    <row r="29" spans="2:4" ht="12">
      <c r="B29" s="50"/>
      <c r="C29" s="50"/>
      <c r="D29" s="50"/>
    </row>
    <row r="30" spans="2:4" ht="12">
      <c r="B30" s="50"/>
      <c r="C30" s="50"/>
      <c r="D30" s="50"/>
    </row>
    <row r="31" spans="2:4" ht="12">
      <c r="B31" s="50"/>
      <c r="C31" s="50"/>
      <c r="D31" s="50"/>
    </row>
    <row r="32" spans="2:4" ht="15">
      <c r="B32" s="63"/>
      <c r="C32" s="50"/>
      <c r="D32" s="50"/>
    </row>
    <row r="33" spans="2:4" ht="15">
      <c r="B33" s="63"/>
      <c r="C33" s="63"/>
      <c r="D33" s="63"/>
    </row>
    <row r="34" spans="2:4" ht="15">
      <c r="B34" s="63"/>
      <c r="C34" s="63"/>
      <c r="D34" s="63"/>
    </row>
    <row r="35" spans="2:4" ht="15">
      <c r="B35" s="63"/>
      <c r="C35" s="63"/>
      <c r="D35" s="63"/>
    </row>
    <row r="36" spans="2:4" ht="15">
      <c r="B36" s="63"/>
      <c r="C36" s="63"/>
      <c r="D36" s="63"/>
    </row>
    <row r="37" spans="2:4" ht="15">
      <c r="B37" s="63"/>
      <c r="C37" s="63"/>
      <c r="D37" s="63"/>
    </row>
    <row r="38" spans="2:4" ht="15">
      <c r="B38" s="63"/>
      <c r="C38" s="63"/>
      <c r="D38" s="63"/>
    </row>
    <row r="39" spans="2:4" ht="15">
      <c r="B39" s="63"/>
      <c r="C39" s="63"/>
      <c r="D39" s="63"/>
    </row>
    <row r="40" spans="2:4" ht="15">
      <c r="B40" s="63"/>
      <c r="C40" s="63"/>
      <c r="D40" s="63"/>
    </row>
    <row r="41" spans="2:4" ht="15">
      <c r="B41" s="63"/>
      <c r="C41" s="63"/>
      <c r="D41" s="63"/>
    </row>
    <row r="42" spans="2:4" ht="15">
      <c r="B42" s="63"/>
      <c r="C42" s="63"/>
      <c r="D42" s="63"/>
    </row>
    <row r="43" spans="2:4" ht="15">
      <c r="B43" s="63"/>
      <c r="C43" s="63"/>
      <c r="D43" s="63"/>
    </row>
    <row r="44" spans="2:4" ht="15">
      <c r="B44" s="63"/>
      <c r="C44" s="63"/>
      <c r="D44" s="63"/>
    </row>
    <row r="45" spans="2:4" ht="15">
      <c r="B45" s="63"/>
      <c r="C45" s="63"/>
      <c r="D45" s="63"/>
    </row>
    <row r="46" spans="2:4" ht="15">
      <c r="B46" s="63"/>
      <c r="C46" s="63"/>
      <c r="D46" s="63"/>
    </row>
    <row r="47" spans="2:4" ht="15">
      <c r="B47" s="63"/>
      <c r="C47" s="63"/>
      <c r="D47" s="63"/>
    </row>
    <row r="48" spans="2:4" ht="15">
      <c r="B48" s="63"/>
      <c r="C48" s="63"/>
      <c r="D48" s="63"/>
    </row>
    <row r="49" spans="2:4" ht="15">
      <c r="B49" s="63"/>
      <c r="C49" s="63"/>
      <c r="D49" s="63"/>
    </row>
    <row r="50" spans="2:4" ht="15">
      <c r="B50" s="63"/>
      <c r="C50" s="63"/>
      <c r="D50" s="63"/>
    </row>
    <row r="51" spans="2:4" ht="15">
      <c r="B51" s="63"/>
      <c r="C51" s="63"/>
      <c r="D51" s="63"/>
    </row>
    <row r="52" spans="2:4" ht="15">
      <c r="B52" s="63"/>
      <c r="C52" s="63"/>
      <c r="D52" s="63"/>
    </row>
    <row r="53" spans="2:4" ht="15">
      <c r="B53" s="63"/>
      <c r="C53" s="63"/>
      <c r="D53" s="63"/>
    </row>
    <row r="54" spans="2:4" ht="15">
      <c r="B54" s="63"/>
      <c r="C54" s="63"/>
      <c r="D54" s="63"/>
    </row>
    <row r="55" spans="2:4" ht="15">
      <c r="B55" s="63"/>
      <c r="C55" s="63"/>
      <c r="D55" s="63"/>
    </row>
    <row r="56" spans="2:4" ht="15">
      <c r="B56" s="63"/>
      <c r="C56" s="63"/>
      <c r="D56" s="63"/>
    </row>
    <row r="57" spans="2:4" ht="15">
      <c r="B57" s="63"/>
      <c r="C57" s="63"/>
      <c r="D57" s="63"/>
    </row>
    <row r="58" spans="2:4" ht="15">
      <c r="B58" s="63"/>
      <c r="C58" s="63"/>
      <c r="D58" s="63"/>
    </row>
    <row r="59" spans="2:4" ht="15">
      <c r="B59" s="63"/>
      <c r="C59" s="63"/>
      <c r="D59" s="63"/>
    </row>
    <row r="60" spans="2:4" ht="15">
      <c r="B60" s="63"/>
      <c r="C60" s="63"/>
      <c r="D60" s="63"/>
    </row>
    <row r="61" spans="2:4" ht="15">
      <c r="B61" s="63"/>
      <c r="C61" s="63"/>
      <c r="D61" s="63"/>
    </row>
    <row r="62" spans="2:4" ht="15">
      <c r="B62" s="63"/>
      <c r="C62" s="63"/>
      <c r="D62" s="63"/>
    </row>
    <row r="63" spans="2:4" ht="15">
      <c r="B63" s="63"/>
      <c r="C63" s="63"/>
      <c r="D63" s="63"/>
    </row>
    <row r="64" spans="2:4" ht="15">
      <c r="B64" s="63"/>
      <c r="C64" s="63"/>
      <c r="D64" s="63"/>
    </row>
    <row r="65" spans="2:4" ht="15">
      <c r="B65" s="63"/>
      <c r="C65" s="63"/>
      <c r="D65" s="63"/>
    </row>
    <row r="66" spans="2:4" ht="15">
      <c r="B66" s="63"/>
      <c r="C66" s="63"/>
      <c r="D66" s="63"/>
    </row>
    <row r="67" spans="2:4" ht="15">
      <c r="B67" s="63"/>
      <c r="C67" s="63"/>
      <c r="D67" s="63"/>
    </row>
    <row r="68" spans="2:4" ht="15">
      <c r="B68" s="63"/>
      <c r="C68" s="63"/>
      <c r="D68" s="63"/>
    </row>
    <row r="69" spans="2:4" ht="15">
      <c r="B69" s="63"/>
      <c r="C69" s="63"/>
      <c r="D69" s="63"/>
    </row>
    <row r="70" spans="2:4" ht="15">
      <c r="B70" s="63"/>
      <c r="C70" s="63"/>
      <c r="D70" s="63"/>
    </row>
    <row r="71" spans="2:4" ht="15">
      <c r="B71" s="63"/>
      <c r="C71" s="63"/>
      <c r="D71" s="63"/>
    </row>
    <row r="72" spans="2:4" ht="15">
      <c r="B72" s="63"/>
      <c r="C72" s="63"/>
      <c r="D72" s="63"/>
    </row>
    <row r="73" spans="2:4" ht="15">
      <c r="B73" s="63"/>
      <c r="C73" s="63"/>
      <c r="D73" s="63"/>
    </row>
    <row r="74" spans="2:4" ht="15">
      <c r="B74" s="63"/>
      <c r="C74" s="63"/>
      <c r="D74" s="63"/>
    </row>
    <row r="75" spans="2:4" ht="15">
      <c r="B75" s="63"/>
      <c r="C75" s="63"/>
      <c r="D75" s="63"/>
    </row>
    <row r="76" spans="2:4" ht="15">
      <c r="B76" s="63"/>
      <c r="C76" s="63"/>
      <c r="D76" s="63"/>
    </row>
    <row r="77" spans="2:4" ht="15">
      <c r="B77" s="63"/>
      <c r="C77" s="63"/>
      <c r="D77" s="63"/>
    </row>
    <row r="78" spans="2:4" ht="15">
      <c r="B78" s="63"/>
      <c r="C78" s="63"/>
      <c r="D78" s="63"/>
    </row>
    <row r="79" spans="2:4" ht="15">
      <c r="B79" s="63"/>
      <c r="C79" s="63"/>
      <c r="D79" s="63"/>
    </row>
    <row r="80" spans="2:4" ht="15">
      <c r="B80" s="63"/>
      <c r="C80" s="63"/>
      <c r="D80" s="63"/>
    </row>
    <row r="81" spans="2:4" ht="15">
      <c r="B81" s="63"/>
      <c r="C81" s="63"/>
      <c r="D81" s="63"/>
    </row>
    <row r="82" spans="2:4" ht="15">
      <c r="B82" s="63"/>
      <c r="C82" s="63"/>
      <c r="D82" s="63"/>
    </row>
    <row r="83" spans="2:4" ht="15">
      <c r="B83" s="63"/>
      <c r="C83" s="63"/>
      <c r="D83" s="63"/>
    </row>
    <row r="84" spans="2:4" ht="15">
      <c r="B84" s="63"/>
      <c r="C84" s="63"/>
      <c r="D84" s="63"/>
    </row>
    <row r="85" spans="2:4" ht="15">
      <c r="B85" s="63"/>
      <c r="C85" s="63"/>
      <c r="D85" s="63"/>
    </row>
    <row r="86" spans="2:4" ht="15">
      <c r="B86" s="63"/>
      <c r="C86" s="63"/>
      <c r="D86" s="63"/>
    </row>
    <row r="87" spans="2:4" ht="15">
      <c r="B87" s="63"/>
      <c r="C87" s="63"/>
      <c r="D87" s="63"/>
    </row>
    <row r="88" spans="2:4" ht="15">
      <c r="B88" s="63"/>
      <c r="C88" s="63"/>
      <c r="D88" s="63"/>
    </row>
    <row r="89" spans="2:4" ht="15">
      <c r="B89" s="63"/>
      <c r="C89" s="63"/>
      <c r="D89" s="63"/>
    </row>
    <row r="90" spans="2:4" ht="15">
      <c r="B90" s="63"/>
      <c r="C90" s="63"/>
      <c r="D90" s="63"/>
    </row>
    <row r="91" spans="2:4" ht="15">
      <c r="B91" s="63"/>
      <c r="C91" s="63"/>
      <c r="D91" s="63"/>
    </row>
    <row r="92" spans="2:4" ht="15">
      <c r="B92" s="63"/>
      <c r="C92" s="63"/>
      <c r="D92" s="63"/>
    </row>
    <row r="93" spans="2:4" ht="15">
      <c r="B93" s="63"/>
      <c r="C93" s="63"/>
      <c r="D93" s="63"/>
    </row>
    <row r="94" spans="2:4" ht="15">
      <c r="B94" s="63"/>
      <c r="C94" s="63"/>
      <c r="D94" s="63"/>
    </row>
    <row r="95" spans="2:4" ht="15">
      <c r="B95" s="63"/>
      <c r="C95" s="63"/>
      <c r="D95" s="63"/>
    </row>
    <row r="96" spans="2:4" ht="15">
      <c r="B96" s="63"/>
      <c r="C96" s="63"/>
      <c r="D96" s="63"/>
    </row>
    <row r="97" spans="2:4" ht="15">
      <c r="B97" s="63"/>
      <c r="C97" s="63"/>
      <c r="D97" s="63"/>
    </row>
    <row r="98" spans="2:4" ht="15">
      <c r="B98" s="63"/>
      <c r="C98" s="63"/>
      <c r="D98" s="63"/>
    </row>
    <row r="99" spans="2:4" ht="15">
      <c r="B99" s="63"/>
      <c r="C99" s="63"/>
      <c r="D99" s="63"/>
    </row>
    <row r="100" spans="2:4" ht="15">
      <c r="B100" s="63"/>
      <c r="C100" s="63"/>
      <c r="D100" s="63"/>
    </row>
    <row r="101" spans="2:4" ht="15">
      <c r="B101" s="63"/>
      <c r="C101" s="63"/>
      <c r="D101" s="63"/>
    </row>
    <row r="102" spans="2:4" ht="15">
      <c r="B102" s="63"/>
      <c r="C102" s="63"/>
      <c r="D102" s="63"/>
    </row>
    <row r="103" spans="2:4" ht="15">
      <c r="B103" s="63"/>
      <c r="C103" s="63"/>
      <c r="D103" s="63"/>
    </row>
    <row r="104" spans="2:4" ht="15">
      <c r="B104" s="63"/>
      <c r="C104" s="63"/>
      <c r="D104" s="63"/>
    </row>
    <row r="105" spans="2:4" ht="15">
      <c r="B105" s="63"/>
      <c r="C105" s="63"/>
      <c r="D105" s="63"/>
    </row>
    <row r="106" spans="2:4" ht="15">
      <c r="B106" s="63"/>
      <c r="C106" s="63"/>
      <c r="D106" s="63"/>
    </row>
    <row r="107" spans="2:4" ht="15">
      <c r="B107" s="63"/>
      <c r="C107" s="63"/>
      <c r="D107" s="63"/>
    </row>
    <row r="108" spans="2:4" ht="15">
      <c r="B108" s="63"/>
      <c r="C108" s="63"/>
      <c r="D108" s="63"/>
    </row>
    <row r="109" spans="2:4" ht="15">
      <c r="B109" s="63"/>
      <c r="C109" s="63"/>
      <c r="D109" s="63"/>
    </row>
    <row r="110" spans="2:4" ht="15">
      <c r="B110" s="63"/>
      <c r="C110" s="63"/>
      <c r="D110" s="63"/>
    </row>
    <row r="111" spans="3:4" ht="15">
      <c r="C111" s="63"/>
      <c r="D111" s="63"/>
    </row>
  </sheetData>
  <sheetProtection/>
  <mergeCells count="55">
    <mergeCell ref="CJ10:CL10"/>
    <mergeCell ref="BH10:BJ10"/>
    <mergeCell ref="BK10:BM10"/>
    <mergeCell ref="BN10:BP10"/>
    <mergeCell ref="BQ10:BS10"/>
    <mergeCell ref="BU10:BW10"/>
    <mergeCell ref="BX10:BZ10"/>
    <mergeCell ref="AY10:BA10"/>
    <mergeCell ref="BB10:BD10"/>
    <mergeCell ref="BE10:BG10"/>
    <mergeCell ref="CA10:CC10"/>
    <mergeCell ref="CD10:CF10"/>
    <mergeCell ref="CG10:CI10"/>
    <mergeCell ref="AG10:AI10"/>
    <mergeCell ref="AJ10:AL10"/>
    <mergeCell ref="AM10:AO10"/>
    <mergeCell ref="AP10:AR10"/>
    <mergeCell ref="AS10:AU10"/>
    <mergeCell ref="AV10:AX10"/>
    <mergeCell ref="CM9:CR9"/>
    <mergeCell ref="D10:F10"/>
    <mergeCell ref="G10:I10"/>
    <mergeCell ref="K10:M10"/>
    <mergeCell ref="N10:P10"/>
    <mergeCell ref="R10:T10"/>
    <mergeCell ref="U10:W10"/>
    <mergeCell ref="X10:Z10"/>
    <mergeCell ref="AA10:AC10"/>
    <mergeCell ref="AD10:AF10"/>
    <mergeCell ref="BB9:BG9"/>
    <mergeCell ref="BH9:BM9"/>
    <mergeCell ref="BN9:BS9"/>
    <mergeCell ref="BU9:BZ9"/>
    <mergeCell ref="CA9:CF9"/>
    <mergeCell ref="CG9:CL9"/>
    <mergeCell ref="BT7:CR7"/>
    <mergeCell ref="J8:P9"/>
    <mergeCell ref="R8:AI8"/>
    <mergeCell ref="AJ8:BA8"/>
    <mergeCell ref="BB8:BS8"/>
    <mergeCell ref="BU8:BZ8"/>
    <mergeCell ref="CA8:CF8"/>
    <mergeCell ref="CG8:CL8"/>
    <mergeCell ref="CM8:CR8"/>
    <mergeCell ref="X9:AC9"/>
    <mergeCell ref="B1:D1"/>
    <mergeCell ref="B5:D5"/>
    <mergeCell ref="R9:W9"/>
    <mergeCell ref="J7:P7"/>
    <mergeCell ref="D7:I7"/>
    <mergeCell ref="Q7:BS7"/>
    <mergeCell ref="AD9:AI9"/>
    <mergeCell ref="AJ9:AO9"/>
    <mergeCell ref="AP9:AU9"/>
    <mergeCell ref="AV9:BA9"/>
  </mergeCells>
  <printOptions/>
  <pageMargins left="0.75" right="0.75" top="1" bottom="1" header="0.5" footer="0.5"/>
  <pageSetup fitToHeight="1" fitToWidth="1" horizontalDpi="600" verticalDpi="600" orientation="landscape" paperSize="9" scale="21" r:id="rId2"/>
  <customProperties>
    <customPr name="_pios_id" r:id="rId3"/>
  </customProperties>
  <drawing r:id="rId1"/>
</worksheet>
</file>

<file path=xl/worksheets/sheet18.xml><?xml version="1.0" encoding="utf-8"?>
<worksheet xmlns="http://schemas.openxmlformats.org/spreadsheetml/2006/main" xmlns:r="http://schemas.openxmlformats.org/officeDocument/2006/relationships">
  <sheetPr>
    <tabColor rgb="FF92D050"/>
  </sheetPr>
  <dimension ref="B1:I17"/>
  <sheetViews>
    <sheetView zoomScalePageLayoutView="0" workbookViewId="0" topLeftCell="A1">
      <selection activeCell="A1" sqref="A1"/>
    </sheetView>
  </sheetViews>
  <sheetFormatPr defaultColWidth="9.140625" defaultRowHeight="12.75"/>
  <cols>
    <col min="1" max="1" width="12.00390625" style="43" customWidth="1"/>
    <col min="2" max="2" width="34.28125" style="43" customWidth="1"/>
    <col min="3" max="3" width="16.421875" style="43" customWidth="1"/>
    <col min="4" max="4" width="50.28125" style="43" customWidth="1"/>
    <col min="5" max="5" width="20.140625" style="43" customWidth="1"/>
    <col min="6" max="6" width="5.7109375" style="43" customWidth="1"/>
    <col min="7" max="9" width="19.8515625" style="43" customWidth="1"/>
    <col min="10" max="10" width="18.28125" style="43" customWidth="1"/>
    <col min="11" max="16384" width="9.140625" style="43" customWidth="1"/>
  </cols>
  <sheetData>
    <row r="1" spans="2:9" ht="20.25">
      <c r="B1" s="44" t="s">
        <v>163</v>
      </c>
      <c r="C1" s="42"/>
      <c r="D1" s="42"/>
      <c r="E1" s="42"/>
      <c r="F1" s="42"/>
      <c r="G1" s="42"/>
      <c r="H1" s="42"/>
      <c r="I1" s="42"/>
    </row>
    <row r="2" spans="2:3" ht="13.5">
      <c r="B2" s="159" t="str">
        <f>Tradingname</f>
        <v>Eastern Gas Pipeline</v>
      </c>
      <c r="C2" s="160"/>
    </row>
    <row r="3" spans="2:5" ht="18" customHeight="1">
      <c r="B3" s="161" t="s">
        <v>224</v>
      </c>
      <c r="C3" s="162">
        <f>Yearending</f>
        <v>43830</v>
      </c>
      <c r="D3" s="124"/>
      <c r="E3" s="124"/>
    </row>
    <row r="4" ht="19.5">
      <c r="B4" s="41"/>
    </row>
    <row r="5" ht="15">
      <c r="B5" s="65" t="s">
        <v>245</v>
      </c>
    </row>
    <row r="6" spans="2:9" ht="12.75">
      <c r="B6" s="45"/>
      <c r="C6" s="48"/>
      <c r="D6" s="48"/>
      <c r="E6" s="48"/>
      <c r="G6" s="66"/>
      <c r="H6" s="50"/>
      <c r="I6" s="50"/>
    </row>
    <row r="7" spans="2:5" ht="57" customHeight="1">
      <c r="B7" s="316" t="s">
        <v>164</v>
      </c>
      <c r="C7" s="317"/>
      <c r="D7" s="317"/>
      <c r="E7" s="318"/>
    </row>
    <row r="8" spans="2:5" ht="13.5" customHeight="1">
      <c r="B8" s="319" t="str">
        <f>+'[2]5.1 Exempt WAP services - EGP'!B8:E8</f>
        <v>As Available Backhaul (Zone 3 to Zone 3)</v>
      </c>
      <c r="C8" s="319"/>
      <c r="D8" s="319"/>
      <c r="E8" s="319"/>
    </row>
    <row r="9" spans="2:5" ht="13.5" customHeight="1">
      <c r="B9" s="319" t="str">
        <f>+'[2]5.1 Exempt WAP services - EGP'!B9:E9</f>
        <v>As Available Backhaul (Zone 3 to Zone 2)</v>
      </c>
      <c r="C9" s="319"/>
      <c r="D9" s="319"/>
      <c r="E9" s="319"/>
    </row>
    <row r="10" spans="2:5" ht="13.5" customHeight="1">
      <c r="B10" s="320" t="str">
        <f>+'[2]5.1 Exempt WAP services - EGP'!B10:E10</f>
        <v>As Available Forward (Zone 1 to Zone 1)</v>
      </c>
      <c r="C10" s="321"/>
      <c r="D10" s="321"/>
      <c r="E10" s="322"/>
    </row>
    <row r="11" spans="2:5" ht="13.5" customHeight="1">
      <c r="B11" s="320" t="str">
        <f>+'[2]5.1 Exempt WAP services - EGP'!B11:E11</f>
        <v>As Available Forward (Zone 1 to Zone 2)</v>
      </c>
      <c r="C11" s="321"/>
      <c r="D11" s="321"/>
      <c r="E11" s="322"/>
    </row>
    <row r="12" spans="2:5" ht="13.5" customHeight="1">
      <c r="B12" s="320" t="str">
        <f>+'[2]5.1 Exempt WAP services - EGP'!B12:E12</f>
        <v>As Available Forward (Zone 3 to Zone 3)</v>
      </c>
      <c r="C12" s="321"/>
      <c r="D12" s="321"/>
      <c r="E12" s="322"/>
    </row>
    <row r="13" spans="2:5" ht="12">
      <c r="B13" s="320" t="str">
        <f>+'[2]5.1 Exempt WAP services - EGP'!B13:E13</f>
        <v>Firm Backhaul (Zone 3 to Zone 1)</v>
      </c>
      <c r="C13" s="321"/>
      <c r="D13" s="321"/>
      <c r="E13" s="322"/>
    </row>
    <row r="14" spans="2:5" ht="12">
      <c r="B14" s="320" t="str">
        <f>+'[2]5.1 Exempt WAP services - EGP'!B14:E14</f>
        <v>Firm Backhaul (Zone 3 to Zone 3)</v>
      </c>
      <c r="C14" s="321"/>
      <c r="D14" s="321"/>
      <c r="E14" s="322"/>
    </row>
    <row r="15" spans="2:5" ht="12">
      <c r="B15" s="320" t="str">
        <f>+'[2]5.1 Exempt WAP services - EGP'!B15:E15</f>
        <v>Firm Forward (Zone 3 to Zone 3)</v>
      </c>
      <c r="C15" s="321"/>
      <c r="D15" s="321"/>
      <c r="E15" s="322"/>
    </row>
    <row r="16" spans="2:5" ht="12">
      <c r="B16" s="320" t="str">
        <f>+'[2]5.1 Exempt WAP services - EGP'!B16:E16</f>
        <v>Firm Park (Zone 1 to Zone 1)</v>
      </c>
      <c r="C16" s="321"/>
      <c r="D16" s="321"/>
      <c r="E16" s="322"/>
    </row>
    <row r="17" spans="2:5" ht="12">
      <c r="B17" s="320" t="str">
        <f>+'[2]5.1 Exempt WAP services - EGP'!B17:E17</f>
        <v>TGP Transfer - Class B1</v>
      </c>
      <c r="C17" s="321"/>
      <c r="D17" s="321"/>
      <c r="E17" s="322"/>
    </row>
  </sheetData>
  <sheetProtection/>
  <mergeCells count="3">
    <mergeCell ref="B7:E7"/>
    <mergeCell ref="B8:E8"/>
    <mergeCell ref="B9:E9"/>
  </mergeCells>
  <printOptions/>
  <pageMargins left="0.75" right="0.75" top="1" bottom="1" header="0.5" footer="0.5"/>
  <pageSetup horizontalDpi="600" verticalDpi="600" orientation="landscape" paperSize="9" scale="59" r:id="rId2"/>
  <colBreaks count="1" manualBreakCount="1">
    <brk id="6" max="22" man="1"/>
  </colBreaks>
  <customProperties>
    <customPr name="_pios_id" r:id="rId3"/>
  </customProperties>
  <drawing r:id="rId1"/>
</worksheet>
</file>

<file path=xl/worksheets/sheet19.xml><?xml version="1.0" encoding="utf-8"?>
<worksheet xmlns="http://schemas.openxmlformats.org/spreadsheetml/2006/main" xmlns:r="http://schemas.openxmlformats.org/officeDocument/2006/relationships">
  <dimension ref="B1:D4"/>
  <sheetViews>
    <sheetView zoomScalePageLayoutView="0" workbookViewId="0" topLeftCell="A1">
      <selection activeCell="A1" sqref="A1"/>
    </sheetView>
  </sheetViews>
  <sheetFormatPr defaultColWidth="9.140625" defaultRowHeight="12.75"/>
  <cols>
    <col min="1" max="1" width="11.7109375" style="43" customWidth="1"/>
    <col min="2" max="2" width="22.421875" style="43" customWidth="1"/>
    <col min="3" max="3" width="15.8515625" style="43" customWidth="1"/>
    <col min="4" max="4" width="84.28125" style="43" customWidth="1"/>
    <col min="5" max="16384" width="9.140625" style="43" customWidth="1"/>
  </cols>
  <sheetData>
    <row r="1" spans="2:4" ht="19.5">
      <c r="B1" s="44" t="s">
        <v>278</v>
      </c>
      <c r="C1" s="42"/>
      <c r="D1" s="42"/>
    </row>
    <row r="2" spans="2:3" ht="13.5">
      <c r="B2" s="159" t="str">
        <f>Tradingname</f>
        <v>Eastern Gas Pipeline</v>
      </c>
      <c r="C2" s="160"/>
    </row>
    <row r="3" spans="2:4" ht="15.75" customHeight="1">
      <c r="B3" s="161" t="s">
        <v>224</v>
      </c>
      <c r="C3" s="162">
        <f>Yearending</f>
        <v>43830</v>
      </c>
      <c r="D3" s="124"/>
    </row>
    <row r="4" ht="19.5">
      <c r="B4" s="41"/>
    </row>
  </sheetData>
  <sheetProtection/>
  <printOptions/>
  <pageMargins left="0.25" right="0.25" top="0.75" bottom="0.75" header="0.3" footer="0.3"/>
  <pageSetup horizontalDpi="600" verticalDpi="600" orientation="landscape" paperSize="9" r:id="rId2"/>
  <customProperties>
    <customPr name="_pios_id" r:id="rId3"/>
  </customProperties>
  <drawing r:id="rId1"/>
</worksheet>
</file>

<file path=xl/worksheets/sheet2.xml><?xml version="1.0" encoding="utf-8"?>
<worksheet xmlns="http://schemas.openxmlformats.org/spreadsheetml/2006/main" xmlns:r="http://schemas.openxmlformats.org/officeDocument/2006/relationships">
  <sheetPr>
    <tabColor theme="6"/>
    <pageSetUpPr fitToPage="1"/>
  </sheetPr>
  <dimension ref="A1:T55"/>
  <sheetViews>
    <sheetView zoomScalePageLayoutView="0" workbookViewId="0" topLeftCell="A1">
      <selection activeCell="A1" sqref="A1"/>
    </sheetView>
  </sheetViews>
  <sheetFormatPr defaultColWidth="9.140625" defaultRowHeight="12.75"/>
  <cols>
    <col min="1" max="1" width="6.140625" style="17" customWidth="1"/>
    <col min="2" max="2" width="5.7109375" style="17" customWidth="1"/>
    <col min="3" max="4" width="16.7109375" style="17" customWidth="1"/>
    <col min="5" max="5" width="15.00390625" style="17" customWidth="1"/>
    <col min="6" max="6" width="5.7109375" style="17" customWidth="1"/>
    <col min="7" max="9" width="16.7109375" style="17" customWidth="1"/>
    <col min="10" max="10" width="5.7109375" style="17" customWidth="1"/>
    <col min="11" max="11" width="8.00390625" style="17" customWidth="1"/>
    <col min="12" max="12" width="3.7109375" style="17" customWidth="1"/>
    <col min="13" max="18" width="10.7109375" style="17" customWidth="1"/>
    <col min="19" max="19" width="4.00390625" style="17" customWidth="1"/>
    <col min="20" max="16384" width="9.140625" style="17" customWidth="1"/>
  </cols>
  <sheetData>
    <row r="1" ht="23.25" customHeight="1" thickBot="1">
      <c r="A1" s="17" t="s">
        <v>19</v>
      </c>
    </row>
    <row r="2" spans="2:20" ht="15" customHeight="1">
      <c r="B2" s="145"/>
      <c r="C2" s="146"/>
      <c r="D2" s="146"/>
      <c r="E2" s="146"/>
      <c r="F2" s="146"/>
      <c r="G2" s="146"/>
      <c r="H2" s="146"/>
      <c r="I2" s="146"/>
      <c r="J2" s="146"/>
      <c r="K2" s="147"/>
      <c r="L2" s="18"/>
      <c r="M2" s="18"/>
      <c r="N2" s="18"/>
      <c r="O2" s="18"/>
      <c r="P2" s="18"/>
      <c r="Q2" s="18"/>
      <c r="R2" s="18"/>
      <c r="S2" s="18"/>
      <c r="T2" s="19"/>
    </row>
    <row r="3" spans="2:20" ht="21" customHeight="1">
      <c r="B3" s="148"/>
      <c r="C3" s="150"/>
      <c r="D3" s="149" t="s">
        <v>20</v>
      </c>
      <c r="E3" s="150"/>
      <c r="F3" s="150"/>
      <c r="G3" s="150"/>
      <c r="H3" s="149"/>
      <c r="I3" s="150"/>
      <c r="J3" s="150"/>
      <c r="K3" s="151"/>
      <c r="L3" s="20"/>
      <c r="M3" s="20"/>
      <c r="N3" s="20"/>
      <c r="O3" s="20"/>
      <c r="P3" s="20"/>
      <c r="Q3" s="20"/>
      <c r="R3" s="20"/>
      <c r="S3" s="21"/>
      <c r="T3" s="19"/>
    </row>
    <row r="4" spans="2:20" ht="15" customHeight="1" thickBot="1">
      <c r="B4" s="148"/>
      <c r="C4" s="152"/>
      <c r="D4" s="153"/>
      <c r="E4" s="152"/>
      <c r="F4" s="152"/>
      <c r="G4" s="152"/>
      <c r="H4" s="154"/>
      <c r="I4" s="152"/>
      <c r="J4" s="152"/>
      <c r="K4" s="151"/>
      <c r="L4" s="22"/>
      <c r="M4" s="22"/>
      <c r="N4" s="22"/>
      <c r="O4" s="22"/>
      <c r="P4" s="22"/>
      <c r="Q4" s="22"/>
      <c r="R4" s="22"/>
      <c r="S4" s="18"/>
      <c r="T4" s="19"/>
    </row>
    <row r="5" spans="2:20" s="23" customFormat="1" ht="15" customHeight="1">
      <c r="B5" s="24"/>
      <c r="C5" s="25"/>
      <c r="D5" s="25"/>
      <c r="E5" s="25"/>
      <c r="F5" s="25"/>
      <c r="G5" s="25"/>
      <c r="H5" s="25"/>
      <c r="I5" s="25"/>
      <c r="J5" s="25"/>
      <c r="K5" s="26"/>
      <c r="L5" s="27"/>
      <c r="M5" s="22"/>
      <c r="N5" s="22"/>
      <c r="O5" s="22"/>
      <c r="P5" s="22"/>
      <c r="Q5" s="22"/>
      <c r="R5" s="22"/>
      <c r="S5" s="20"/>
      <c r="T5" s="28"/>
    </row>
    <row r="6" spans="2:20" s="155" customFormat="1" ht="15" customHeight="1">
      <c r="B6" s="34"/>
      <c r="C6" s="29"/>
      <c r="D6" s="29"/>
      <c r="E6" s="29"/>
      <c r="F6" s="29"/>
      <c r="G6" s="29"/>
      <c r="H6" s="29"/>
      <c r="I6" s="29"/>
      <c r="J6" s="29"/>
      <c r="K6" s="35"/>
      <c r="L6" s="27"/>
      <c r="M6" s="22"/>
      <c r="N6" s="22"/>
      <c r="O6" s="22"/>
      <c r="P6" s="22"/>
      <c r="Q6" s="22"/>
      <c r="R6" s="22"/>
      <c r="S6" s="20"/>
      <c r="T6" s="22"/>
    </row>
    <row r="7" spans="2:20" s="155" customFormat="1" ht="15" customHeight="1">
      <c r="B7" s="34"/>
      <c r="C7" s="29"/>
      <c r="D7" s="29"/>
      <c r="E7" s="29"/>
      <c r="F7" s="29"/>
      <c r="G7" s="29"/>
      <c r="H7" s="29"/>
      <c r="I7" s="29"/>
      <c r="J7" s="29"/>
      <c r="K7" s="35"/>
      <c r="L7" s="27"/>
      <c r="M7" s="22"/>
      <c r="N7" s="22"/>
      <c r="O7" s="22"/>
      <c r="P7" s="22"/>
      <c r="Q7" s="22"/>
      <c r="R7" s="22"/>
      <c r="S7" s="20"/>
      <c r="T7" s="22"/>
    </row>
    <row r="8" spans="2:20" s="155" customFormat="1" ht="15" customHeight="1">
      <c r="B8" s="34"/>
      <c r="C8" s="29"/>
      <c r="D8" s="29"/>
      <c r="E8" s="29"/>
      <c r="F8" s="29"/>
      <c r="G8" s="29"/>
      <c r="H8" s="29"/>
      <c r="I8" s="29"/>
      <c r="J8" s="29"/>
      <c r="K8" s="35"/>
      <c r="L8" s="27"/>
      <c r="M8" s="22"/>
      <c r="N8" s="22"/>
      <c r="O8" s="22"/>
      <c r="P8" s="22"/>
      <c r="Q8" s="22"/>
      <c r="R8" s="22"/>
      <c r="S8" s="20"/>
      <c r="T8" s="22"/>
    </row>
    <row r="9" spans="2:20" s="155" customFormat="1" ht="15" customHeight="1">
      <c r="B9" s="34"/>
      <c r="C9" s="29"/>
      <c r="D9" s="29"/>
      <c r="E9" s="29"/>
      <c r="F9" s="29"/>
      <c r="G9" s="29"/>
      <c r="H9" s="29"/>
      <c r="I9" s="29"/>
      <c r="J9" s="29"/>
      <c r="K9" s="35"/>
      <c r="L9" s="27"/>
      <c r="M9" s="22"/>
      <c r="N9" s="22"/>
      <c r="O9" s="22"/>
      <c r="P9" s="22"/>
      <c r="Q9" s="22"/>
      <c r="R9" s="22"/>
      <c r="S9" s="20"/>
      <c r="T9" s="22"/>
    </row>
    <row r="10" spans="2:20" s="155" customFormat="1" ht="15" customHeight="1">
      <c r="B10" s="34"/>
      <c r="C10" s="29"/>
      <c r="D10" s="29"/>
      <c r="E10" s="29"/>
      <c r="F10" s="29"/>
      <c r="G10" s="29"/>
      <c r="H10" s="29"/>
      <c r="I10" s="29"/>
      <c r="J10" s="29"/>
      <c r="K10" s="35"/>
      <c r="L10" s="27"/>
      <c r="M10" s="22"/>
      <c r="N10" s="22"/>
      <c r="O10" s="22"/>
      <c r="P10" s="22"/>
      <c r="Q10" s="22"/>
      <c r="R10" s="22"/>
      <c r="S10" s="20"/>
      <c r="T10" s="22"/>
    </row>
    <row r="11" spans="2:20" s="155" customFormat="1" ht="15" customHeight="1">
      <c r="B11" s="34"/>
      <c r="C11" s="29"/>
      <c r="D11" s="29"/>
      <c r="E11" s="29"/>
      <c r="F11" s="29"/>
      <c r="G11" s="29"/>
      <c r="H11" s="29"/>
      <c r="I11" s="29"/>
      <c r="J11" s="29"/>
      <c r="K11" s="35"/>
      <c r="L11" s="27"/>
      <c r="M11" s="22"/>
      <c r="N11" s="22"/>
      <c r="O11" s="22"/>
      <c r="P11" s="22"/>
      <c r="Q11" s="22"/>
      <c r="R11" s="22"/>
      <c r="S11" s="20"/>
      <c r="T11" s="22"/>
    </row>
    <row r="12" spans="2:20" s="155" customFormat="1" ht="15" customHeight="1">
      <c r="B12" s="34"/>
      <c r="C12" s="29"/>
      <c r="D12" s="29"/>
      <c r="E12" s="29"/>
      <c r="F12" s="29"/>
      <c r="G12" s="29"/>
      <c r="H12" s="29"/>
      <c r="I12" s="29"/>
      <c r="J12" s="29"/>
      <c r="K12" s="35"/>
      <c r="L12" s="27"/>
      <c r="M12" s="22"/>
      <c r="N12" s="22"/>
      <c r="O12" s="22"/>
      <c r="P12" s="22"/>
      <c r="Q12" s="22"/>
      <c r="R12" s="22"/>
      <c r="S12" s="20"/>
      <c r="T12" s="22"/>
    </row>
    <row r="13" spans="2:20" s="155" customFormat="1" ht="15" customHeight="1">
      <c r="B13" s="34"/>
      <c r="C13" s="29"/>
      <c r="D13" s="29"/>
      <c r="E13" s="29"/>
      <c r="F13" s="29"/>
      <c r="G13" s="29"/>
      <c r="H13" s="29"/>
      <c r="I13" s="29"/>
      <c r="J13" s="29"/>
      <c r="K13" s="35"/>
      <c r="L13" s="27"/>
      <c r="M13" s="22"/>
      <c r="N13" s="22"/>
      <c r="O13" s="22"/>
      <c r="P13" s="22"/>
      <c r="Q13" s="22"/>
      <c r="R13" s="22"/>
      <c r="S13" s="20"/>
      <c r="T13" s="22"/>
    </row>
    <row r="14" spans="2:20" s="155" customFormat="1" ht="15" customHeight="1">
      <c r="B14" s="34"/>
      <c r="C14" s="276"/>
      <c r="D14" s="276"/>
      <c r="E14" s="276"/>
      <c r="F14" s="29"/>
      <c r="G14" s="29"/>
      <c r="H14" s="29"/>
      <c r="I14" s="29"/>
      <c r="J14" s="29"/>
      <c r="K14" s="35"/>
      <c r="L14" s="27"/>
      <c r="M14" s="22"/>
      <c r="N14" s="22"/>
      <c r="O14" s="22"/>
      <c r="P14" s="22"/>
      <c r="Q14" s="22"/>
      <c r="R14" s="22"/>
      <c r="S14" s="20"/>
      <c r="T14" s="22"/>
    </row>
    <row r="15" spans="2:20" s="155" customFormat="1" ht="15" customHeight="1">
      <c r="B15" s="34"/>
      <c r="C15" s="29"/>
      <c r="D15" s="29"/>
      <c r="E15" s="29"/>
      <c r="F15" s="29"/>
      <c r="G15" s="29"/>
      <c r="H15" s="29"/>
      <c r="I15" s="29"/>
      <c r="J15" s="29"/>
      <c r="K15" s="35"/>
      <c r="L15" s="27"/>
      <c r="M15" s="156"/>
      <c r="N15" s="22"/>
      <c r="O15" s="22"/>
      <c r="P15" s="22"/>
      <c r="Q15" s="22"/>
      <c r="R15" s="22"/>
      <c r="S15" s="20"/>
      <c r="T15" s="22"/>
    </row>
    <row r="16" spans="2:20" s="155" customFormat="1" ht="15" customHeight="1">
      <c r="B16" s="34"/>
      <c r="C16" s="29"/>
      <c r="D16" s="29"/>
      <c r="E16" s="29"/>
      <c r="F16" s="29"/>
      <c r="G16" s="29"/>
      <c r="H16" s="29"/>
      <c r="I16" s="29"/>
      <c r="J16" s="29"/>
      <c r="K16" s="35"/>
      <c r="L16" s="27"/>
      <c r="M16" s="22"/>
      <c r="N16" s="22"/>
      <c r="O16" s="22"/>
      <c r="P16" s="22"/>
      <c r="Q16" s="22"/>
      <c r="R16" s="22"/>
      <c r="S16" s="20"/>
      <c r="T16" s="22"/>
    </row>
    <row r="17" spans="2:20" s="155" customFormat="1" ht="15" customHeight="1">
      <c r="B17" s="34"/>
      <c r="C17" s="29"/>
      <c r="D17" s="29"/>
      <c r="E17" s="29"/>
      <c r="F17" s="29"/>
      <c r="G17" s="29"/>
      <c r="H17" s="29"/>
      <c r="I17" s="29"/>
      <c r="J17" s="29"/>
      <c r="K17" s="35"/>
      <c r="L17" s="27"/>
      <c r="M17" s="22"/>
      <c r="N17" s="22"/>
      <c r="O17" s="22"/>
      <c r="P17" s="22"/>
      <c r="Q17" s="22"/>
      <c r="R17" s="22"/>
      <c r="S17" s="20"/>
      <c r="T17" s="22"/>
    </row>
    <row r="18" spans="2:20" s="155" customFormat="1" ht="15" customHeight="1">
      <c r="B18" s="34"/>
      <c r="C18" s="29"/>
      <c r="D18" s="29"/>
      <c r="E18" s="29"/>
      <c r="F18" s="29"/>
      <c r="G18" s="29"/>
      <c r="H18" s="29"/>
      <c r="I18" s="29"/>
      <c r="J18" s="29"/>
      <c r="K18" s="35"/>
      <c r="L18" s="27"/>
      <c r="M18" s="22"/>
      <c r="N18" s="22"/>
      <c r="O18" s="22"/>
      <c r="P18" s="22"/>
      <c r="Q18" s="22"/>
      <c r="R18" s="22"/>
      <c r="S18" s="20"/>
      <c r="T18" s="22"/>
    </row>
    <row r="19" spans="2:20" s="155" customFormat="1" ht="15" customHeight="1">
      <c r="B19" s="34"/>
      <c r="C19" s="29"/>
      <c r="D19" s="29"/>
      <c r="E19" s="29"/>
      <c r="F19" s="29"/>
      <c r="G19" s="29"/>
      <c r="H19" s="29"/>
      <c r="I19" s="29"/>
      <c r="J19" s="29"/>
      <c r="K19" s="35"/>
      <c r="L19" s="27"/>
      <c r="M19" s="22"/>
      <c r="N19" s="22"/>
      <c r="O19" s="22"/>
      <c r="P19" s="22"/>
      <c r="Q19" s="22"/>
      <c r="R19" s="22"/>
      <c r="S19" s="20"/>
      <c r="T19" s="22"/>
    </row>
    <row r="20" spans="2:20" s="155" customFormat="1" ht="15" customHeight="1">
      <c r="B20" s="34"/>
      <c r="C20" s="29"/>
      <c r="D20" s="29"/>
      <c r="E20" s="29"/>
      <c r="F20" s="29"/>
      <c r="G20" s="29"/>
      <c r="H20" s="29"/>
      <c r="I20" s="29"/>
      <c r="J20" s="29"/>
      <c r="K20" s="35"/>
      <c r="L20" s="27"/>
      <c r="M20" s="22"/>
      <c r="N20" s="22"/>
      <c r="O20" s="22"/>
      <c r="P20" s="22"/>
      <c r="Q20" s="22"/>
      <c r="R20" s="22"/>
      <c r="S20" s="20"/>
      <c r="T20" s="22"/>
    </row>
    <row r="21" spans="2:20" s="155" customFormat="1" ht="15.75" customHeight="1">
      <c r="B21" s="34"/>
      <c r="C21" s="29"/>
      <c r="D21" s="29"/>
      <c r="E21" s="29"/>
      <c r="F21" s="29"/>
      <c r="G21" s="29"/>
      <c r="H21" s="29"/>
      <c r="I21" s="29"/>
      <c r="J21" s="29"/>
      <c r="K21" s="35"/>
      <c r="L21" s="27"/>
      <c r="M21" s="22"/>
      <c r="N21" s="22"/>
      <c r="O21" s="22"/>
      <c r="P21" s="22"/>
      <c r="Q21" s="22"/>
      <c r="R21" s="22"/>
      <c r="S21" s="20"/>
      <c r="T21" s="22"/>
    </row>
    <row r="22" spans="2:20" s="155" customFormat="1" ht="15.75" customHeight="1">
      <c r="B22" s="34"/>
      <c r="C22" s="29"/>
      <c r="D22" s="29"/>
      <c r="E22" s="29"/>
      <c r="F22" s="29"/>
      <c r="G22" s="29"/>
      <c r="H22" s="29"/>
      <c r="I22" s="29"/>
      <c r="J22" s="29"/>
      <c r="K22" s="35"/>
      <c r="L22" s="27"/>
      <c r="M22" s="22"/>
      <c r="N22" s="22"/>
      <c r="O22" s="22"/>
      <c r="P22" s="22"/>
      <c r="Q22" s="22"/>
      <c r="R22" s="22"/>
      <c r="S22" s="20"/>
      <c r="T22" s="22"/>
    </row>
    <row r="23" spans="2:20" s="155" customFormat="1" ht="15" customHeight="1">
      <c r="B23" s="34"/>
      <c r="C23" s="29"/>
      <c r="D23" s="29"/>
      <c r="E23" s="29"/>
      <c r="F23" s="29"/>
      <c r="G23" s="29"/>
      <c r="H23" s="29"/>
      <c r="I23" s="29"/>
      <c r="J23" s="29"/>
      <c r="K23" s="35"/>
      <c r="L23" s="27"/>
      <c r="M23" s="22"/>
      <c r="N23" s="22"/>
      <c r="O23" s="22"/>
      <c r="P23" s="22"/>
      <c r="Q23" s="22"/>
      <c r="R23" s="22"/>
      <c r="S23" s="20"/>
      <c r="T23" s="22"/>
    </row>
    <row r="24" spans="2:20" s="155" customFormat="1" ht="15" customHeight="1">
      <c r="B24" s="34"/>
      <c r="C24" s="29"/>
      <c r="D24" s="29"/>
      <c r="E24" s="29"/>
      <c r="F24" s="29"/>
      <c r="G24" s="29"/>
      <c r="H24" s="29"/>
      <c r="I24" s="29"/>
      <c r="J24" s="29"/>
      <c r="K24" s="35"/>
      <c r="L24" s="27"/>
      <c r="M24" s="22"/>
      <c r="N24" s="22"/>
      <c r="O24" s="22"/>
      <c r="P24" s="22"/>
      <c r="Q24" s="22"/>
      <c r="R24" s="22"/>
      <c r="S24" s="20"/>
      <c r="T24" s="22"/>
    </row>
    <row r="25" spans="2:20" s="155" customFormat="1" ht="15" customHeight="1">
      <c r="B25" s="34"/>
      <c r="C25" s="29"/>
      <c r="D25" s="29"/>
      <c r="E25" s="29"/>
      <c r="F25" s="29"/>
      <c r="G25" s="29"/>
      <c r="H25" s="29"/>
      <c r="I25" s="29"/>
      <c r="J25" s="29"/>
      <c r="K25" s="35"/>
      <c r="L25" s="27"/>
      <c r="M25" s="22"/>
      <c r="N25" s="22"/>
      <c r="O25" s="22"/>
      <c r="P25" s="22"/>
      <c r="Q25" s="22"/>
      <c r="R25" s="22"/>
      <c r="S25" s="20"/>
      <c r="T25" s="22"/>
    </row>
    <row r="26" spans="2:20" s="155" customFormat="1" ht="15" customHeight="1">
      <c r="B26" s="34"/>
      <c r="C26" s="29"/>
      <c r="D26" s="30"/>
      <c r="E26" s="29"/>
      <c r="F26" s="29"/>
      <c r="G26" s="29"/>
      <c r="H26" s="29"/>
      <c r="I26" s="29"/>
      <c r="J26" s="29"/>
      <c r="K26" s="35"/>
      <c r="L26" s="27"/>
      <c r="M26" s="22"/>
      <c r="N26" s="22"/>
      <c r="O26" s="22"/>
      <c r="P26" s="22"/>
      <c r="Q26" s="22"/>
      <c r="R26" s="22"/>
      <c r="S26" s="20"/>
      <c r="T26" s="22"/>
    </row>
    <row r="27" spans="1:20" s="155" customFormat="1" ht="15" customHeight="1">
      <c r="A27" s="22"/>
      <c r="B27" s="34"/>
      <c r="C27" s="30"/>
      <c r="D27" s="30"/>
      <c r="E27" s="29"/>
      <c r="F27" s="29"/>
      <c r="G27" s="29"/>
      <c r="H27" s="29"/>
      <c r="I27" s="29"/>
      <c r="J27" s="29"/>
      <c r="K27" s="35"/>
      <c r="L27" s="27"/>
      <c r="M27" s="22"/>
      <c r="N27" s="22"/>
      <c r="O27" s="22"/>
      <c r="P27" s="22"/>
      <c r="Q27" s="22"/>
      <c r="R27" s="22"/>
      <c r="S27" s="20"/>
      <c r="T27" s="22"/>
    </row>
    <row r="28" spans="1:20" s="155" customFormat="1" ht="15" customHeight="1">
      <c r="A28" s="22"/>
      <c r="B28" s="34"/>
      <c r="C28" s="30"/>
      <c r="D28" s="30"/>
      <c r="E28" s="29"/>
      <c r="F28" s="29"/>
      <c r="G28" s="29"/>
      <c r="H28" s="29"/>
      <c r="I28" s="29"/>
      <c r="J28" s="29"/>
      <c r="K28" s="35"/>
      <c r="L28" s="27"/>
      <c r="M28" s="22"/>
      <c r="N28" s="22"/>
      <c r="O28" s="22"/>
      <c r="P28" s="22"/>
      <c r="Q28" s="22"/>
      <c r="R28" s="22"/>
      <c r="S28" s="20"/>
      <c r="T28" s="22"/>
    </row>
    <row r="29" spans="1:20" s="155" customFormat="1" ht="15" customHeight="1">
      <c r="A29" s="22"/>
      <c r="B29" s="34"/>
      <c r="C29" s="30"/>
      <c r="D29" s="30"/>
      <c r="E29" s="29"/>
      <c r="F29" s="29"/>
      <c r="G29" s="29"/>
      <c r="H29" s="29"/>
      <c r="I29" s="29"/>
      <c r="J29" s="29"/>
      <c r="K29" s="35"/>
      <c r="L29" s="27"/>
      <c r="M29" s="22"/>
      <c r="N29" s="22"/>
      <c r="O29" s="22"/>
      <c r="P29" s="22"/>
      <c r="Q29" s="22"/>
      <c r="R29" s="22"/>
      <c r="S29" s="20"/>
      <c r="T29" s="22"/>
    </row>
    <row r="30" spans="1:20" s="155" customFormat="1" ht="15" customHeight="1">
      <c r="A30" s="22"/>
      <c r="B30" s="34"/>
      <c r="C30" s="29"/>
      <c r="D30" s="29"/>
      <c r="E30" s="29"/>
      <c r="F30" s="29"/>
      <c r="G30" s="29"/>
      <c r="H30" s="29"/>
      <c r="I30" s="29"/>
      <c r="J30" s="29"/>
      <c r="K30" s="35"/>
      <c r="L30" s="27"/>
      <c r="M30" s="22"/>
      <c r="N30" s="22"/>
      <c r="O30" s="22"/>
      <c r="P30" s="22"/>
      <c r="Q30" s="22"/>
      <c r="R30" s="22"/>
      <c r="S30" s="20"/>
      <c r="T30" s="22"/>
    </row>
    <row r="31" spans="1:20" s="155" customFormat="1" ht="15" customHeight="1">
      <c r="A31" s="22"/>
      <c r="B31" s="34"/>
      <c r="C31" s="29"/>
      <c r="D31" s="29"/>
      <c r="E31" s="29"/>
      <c r="F31" s="29"/>
      <c r="G31" s="29"/>
      <c r="H31" s="29"/>
      <c r="I31" s="29"/>
      <c r="J31" s="32"/>
      <c r="K31" s="35"/>
      <c r="L31" s="33"/>
      <c r="M31" s="20"/>
      <c r="N31" s="20"/>
      <c r="O31" s="20"/>
      <c r="P31" s="20"/>
      <c r="Q31" s="20"/>
      <c r="R31" s="20"/>
      <c r="S31" s="20"/>
      <c r="T31" s="22"/>
    </row>
    <row r="32" spans="1:20" s="155" customFormat="1" ht="15" customHeight="1">
      <c r="A32" s="22"/>
      <c r="B32" s="34"/>
      <c r="C32" s="29"/>
      <c r="D32" s="29"/>
      <c r="E32" s="29"/>
      <c r="F32" s="29"/>
      <c r="G32" s="29"/>
      <c r="H32" s="29"/>
      <c r="I32" s="29"/>
      <c r="J32" s="32"/>
      <c r="K32" s="35"/>
      <c r="L32" s="33"/>
      <c r="M32" s="20"/>
      <c r="N32" s="20"/>
      <c r="O32" s="20"/>
      <c r="P32" s="20"/>
      <c r="Q32" s="20"/>
      <c r="R32" s="20"/>
      <c r="S32" s="20"/>
      <c r="T32" s="22"/>
    </row>
    <row r="33" spans="1:20" s="155" customFormat="1" ht="15" customHeight="1">
      <c r="A33" s="22"/>
      <c r="B33" s="34"/>
      <c r="C33" s="29"/>
      <c r="D33" s="29"/>
      <c r="E33" s="29"/>
      <c r="F33" s="29"/>
      <c r="G33" s="29"/>
      <c r="H33" s="29"/>
      <c r="I33" s="29"/>
      <c r="J33" s="32"/>
      <c r="K33" s="35"/>
      <c r="L33" s="33"/>
      <c r="M33" s="20"/>
      <c r="N33" s="20"/>
      <c r="O33" s="20"/>
      <c r="P33" s="20"/>
      <c r="Q33" s="20"/>
      <c r="R33" s="20"/>
      <c r="S33" s="20"/>
      <c r="T33" s="22"/>
    </row>
    <row r="34" spans="1:20" s="155" customFormat="1" ht="15" customHeight="1">
      <c r="A34" s="22"/>
      <c r="B34" s="34"/>
      <c r="C34" s="29"/>
      <c r="D34" s="29"/>
      <c r="E34" s="29"/>
      <c r="F34" s="29"/>
      <c r="G34" s="29"/>
      <c r="H34" s="29"/>
      <c r="I34" s="29"/>
      <c r="J34" s="32"/>
      <c r="K34" s="35"/>
      <c r="L34" s="33"/>
      <c r="M34" s="20"/>
      <c r="N34" s="20"/>
      <c r="O34" s="20"/>
      <c r="P34" s="20"/>
      <c r="Q34" s="20"/>
      <c r="R34" s="20"/>
      <c r="S34" s="20"/>
      <c r="T34" s="22"/>
    </row>
    <row r="35" spans="1:20" s="155" customFormat="1" ht="15" customHeight="1">
      <c r="A35" s="22"/>
      <c r="B35" s="34"/>
      <c r="C35" s="29"/>
      <c r="D35" s="29"/>
      <c r="E35" s="29"/>
      <c r="F35" s="32"/>
      <c r="G35" s="29"/>
      <c r="H35" s="29"/>
      <c r="I35" s="29"/>
      <c r="J35" s="32"/>
      <c r="K35" s="35"/>
      <c r="L35" s="33"/>
      <c r="M35" s="20"/>
      <c r="N35" s="20"/>
      <c r="O35" s="20"/>
      <c r="P35" s="20"/>
      <c r="Q35" s="20"/>
      <c r="R35" s="20"/>
      <c r="S35" s="20"/>
      <c r="T35" s="22"/>
    </row>
    <row r="36" spans="1:20" s="155" customFormat="1" ht="15" customHeight="1">
      <c r="A36" s="22"/>
      <c r="B36" s="34"/>
      <c r="C36" s="29"/>
      <c r="D36" s="29"/>
      <c r="E36" s="29"/>
      <c r="F36" s="32"/>
      <c r="G36" s="29"/>
      <c r="H36" s="31"/>
      <c r="I36" s="31"/>
      <c r="J36" s="32"/>
      <c r="K36" s="35"/>
      <c r="L36" s="33"/>
      <c r="M36" s="20"/>
      <c r="N36" s="20"/>
      <c r="O36" s="20"/>
      <c r="P36" s="20"/>
      <c r="Q36" s="20"/>
      <c r="R36" s="20"/>
      <c r="S36" s="20"/>
      <c r="T36" s="22"/>
    </row>
    <row r="37" spans="1:20" s="155" customFormat="1" ht="15" customHeight="1">
      <c r="A37" s="22"/>
      <c r="B37" s="34"/>
      <c r="C37" s="29"/>
      <c r="D37" s="29"/>
      <c r="E37" s="29"/>
      <c r="F37" s="32"/>
      <c r="G37" s="29"/>
      <c r="H37" s="29"/>
      <c r="I37" s="29"/>
      <c r="J37" s="32"/>
      <c r="K37" s="35"/>
      <c r="L37" s="33"/>
      <c r="M37" s="20"/>
      <c r="N37" s="20"/>
      <c r="O37" s="20"/>
      <c r="P37" s="20"/>
      <c r="Q37" s="20"/>
      <c r="R37" s="20"/>
      <c r="S37" s="20"/>
      <c r="T37" s="22"/>
    </row>
    <row r="38" spans="1:20" s="155" customFormat="1" ht="15" customHeight="1">
      <c r="A38" s="22"/>
      <c r="B38" s="34"/>
      <c r="C38" s="29"/>
      <c r="D38" s="29"/>
      <c r="E38" s="29"/>
      <c r="F38" s="32"/>
      <c r="G38" s="29"/>
      <c r="H38" s="29"/>
      <c r="I38" s="29"/>
      <c r="J38" s="32"/>
      <c r="K38" s="35"/>
      <c r="L38" s="33"/>
      <c r="M38" s="20"/>
      <c r="N38" s="20"/>
      <c r="O38" s="20"/>
      <c r="P38" s="20"/>
      <c r="Q38" s="20"/>
      <c r="R38" s="20"/>
      <c r="S38" s="20"/>
      <c r="T38" s="22"/>
    </row>
    <row r="39" spans="1:20" s="155" customFormat="1" ht="15" customHeight="1">
      <c r="A39" s="22"/>
      <c r="B39" s="34"/>
      <c r="C39" s="29"/>
      <c r="D39" s="29"/>
      <c r="E39" s="29"/>
      <c r="F39" s="32"/>
      <c r="G39" s="29"/>
      <c r="H39" s="29"/>
      <c r="I39" s="29"/>
      <c r="J39" s="32"/>
      <c r="K39" s="35"/>
      <c r="L39" s="33"/>
      <c r="M39" s="20"/>
      <c r="N39" s="20"/>
      <c r="O39" s="20"/>
      <c r="P39" s="20"/>
      <c r="Q39" s="20"/>
      <c r="R39" s="20"/>
      <c r="S39" s="20"/>
      <c r="T39" s="22"/>
    </row>
    <row r="40" spans="1:20" s="155" customFormat="1" ht="15" customHeight="1">
      <c r="A40" s="22"/>
      <c r="B40" s="34"/>
      <c r="C40" s="29"/>
      <c r="D40" s="29"/>
      <c r="E40" s="29"/>
      <c r="F40" s="32"/>
      <c r="G40" s="29"/>
      <c r="H40" s="29"/>
      <c r="I40" s="29"/>
      <c r="J40" s="32"/>
      <c r="K40" s="35"/>
      <c r="L40" s="33"/>
      <c r="M40" s="20"/>
      <c r="N40" s="20"/>
      <c r="O40" s="20"/>
      <c r="P40" s="20"/>
      <c r="Q40" s="20"/>
      <c r="R40" s="20"/>
      <c r="S40" s="20"/>
      <c r="T40" s="22"/>
    </row>
    <row r="41" spans="1:20" s="155" customFormat="1" ht="15" customHeight="1">
      <c r="A41" s="22"/>
      <c r="B41" s="34"/>
      <c r="C41" s="29"/>
      <c r="D41" s="29"/>
      <c r="E41" s="29"/>
      <c r="F41" s="32"/>
      <c r="G41" s="29"/>
      <c r="H41" s="29"/>
      <c r="I41" s="29"/>
      <c r="J41" s="32"/>
      <c r="K41" s="35"/>
      <c r="L41" s="33"/>
      <c r="M41" s="20"/>
      <c r="N41" s="20"/>
      <c r="O41" s="20"/>
      <c r="P41" s="20"/>
      <c r="Q41" s="20"/>
      <c r="R41" s="20"/>
      <c r="S41" s="20"/>
      <c r="T41" s="22"/>
    </row>
    <row r="42" spans="1:20" s="155" customFormat="1" ht="15" customHeight="1">
      <c r="A42" s="22"/>
      <c r="B42" s="34"/>
      <c r="C42" s="29"/>
      <c r="D42" s="29"/>
      <c r="E42" s="29"/>
      <c r="F42" s="32"/>
      <c r="G42" s="29"/>
      <c r="H42" s="29"/>
      <c r="I42" s="29"/>
      <c r="J42" s="32"/>
      <c r="K42" s="35"/>
      <c r="L42" s="33"/>
      <c r="M42" s="20"/>
      <c r="N42" s="20"/>
      <c r="O42" s="20"/>
      <c r="P42" s="20"/>
      <c r="Q42" s="20"/>
      <c r="R42" s="20"/>
      <c r="S42" s="20"/>
      <c r="T42" s="22"/>
    </row>
    <row r="43" spans="1:20" s="155" customFormat="1" ht="15" customHeight="1">
      <c r="A43" s="22"/>
      <c r="B43" s="34"/>
      <c r="C43" s="29"/>
      <c r="D43" s="29"/>
      <c r="E43" s="29"/>
      <c r="F43" s="32"/>
      <c r="G43" s="29"/>
      <c r="H43" s="29"/>
      <c r="I43" s="29"/>
      <c r="J43" s="32"/>
      <c r="K43" s="35"/>
      <c r="L43" s="33"/>
      <c r="M43" s="20"/>
      <c r="N43" s="20"/>
      <c r="O43" s="20"/>
      <c r="P43" s="20"/>
      <c r="Q43" s="20"/>
      <c r="R43" s="20"/>
      <c r="S43" s="20"/>
      <c r="T43" s="22"/>
    </row>
    <row r="44" spans="1:20" s="155" customFormat="1" ht="15" customHeight="1">
      <c r="A44" s="22"/>
      <c r="B44" s="34"/>
      <c r="C44" s="29"/>
      <c r="D44" s="29"/>
      <c r="E44" s="29"/>
      <c r="F44" s="32"/>
      <c r="G44" s="29"/>
      <c r="H44" s="29"/>
      <c r="I44" s="29"/>
      <c r="J44" s="32"/>
      <c r="K44" s="35"/>
      <c r="L44" s="33"/>
      <c r="M44" s="20"/>
      <c r="N44" s="20"/>
      <c r="O44" s="20"/>
      <c r="P44" s="20"/>
      <c r="Q44" s="20"/>
      <c r="R44" s="20"/>
      <c r="S44" s="20"/>
      <c r="T44" s="22"/>
    </row>
    <row r="45" spans="1:20" s="155" customFormat="1" ht="15" customHeight="1">
      <c r="A45" s="22"/>
      <c r="B45" s="34"/>
      <c r="C45" s="29"/>
      <c r="D45" s="29"/>
      <c r="E45" s="29"/>
      <c r="F45" s="32"/>
      <c r="G45" s="29"/>
      <c r="H45" s="29"/>
      <c r="I45" s="29"/>
      <c r="J45" s="32"/>
      <c r="K45" s="35"/>
      <c r="L45" s="33"/>
      <c r="M45" s="20"/>
      <c r="N45" s="20"/>
      <c r="O45" s="20"/>
      <c r="P45" s="20"/>
      <c r="Q45" s="20"/>
      <c r="R45" s="20"/>
      <c r="S45" s="20"/>
      <c r="T45" s="22"/>
    </row>
    <row r="46" spans="1:20" s="155" customFormat="1" ht="15" customHeight="1">
      <c r="A46" s="22"/>
      <c r="B46" s="34"/>
      <c r="C46" s="29"/>
      <c r="D46" s="29"/>
      <c r="E46" s="29"/>
      <c r="F46" s="32"/>
      <c r="G46" s="29"/>
      <c r="H46" s="29"/>
      <c r="I46" s="29"/>
      <c r="J46" s="32"/>
      <c r="K46" s="35"/>
      <c r="L46" s="33"/>
      <c r="M46" s="20"/>
      <c r="N46" s="20"/>
      <c r="O46" s="20"/>
      <c r="P46" s="20"/>
      <c r="Q46" s="20"/>
      <c r="R46" s="20"/>
      <c r="S46" s="20"/>
      <c r="T46" s="22"/>
    </row>
    <row r="47" spans="1:20" s="155" customFormat="1" ht="15" customHeight="1">
      <c r="A47" s="22"/>
      <c r="B47" s="34"/>
      <c r="C47" s="29"/>
      <c r="D47" s="29"/>
      <c r="E47" s="29"/>
      <c r="F47" s="32"/>
      <c r="G47" s="29"/>
      <c r="H47" s="29"/>
      <c r="I47" s="29"/>
      <c r="J47" s="32"/>
      <c r="K47" s="35"/>
      <c r="L47" s="33"/>
      <c r="M47" s="20"/>
      <c r="N47" s="20"/>
      <c r="O47" s="20"/>
      <c r="P47" s="20"/>
      <c r="Q47" s="20"/>
      <c r="R47" s="20"/>
      <c r="S47" s="20"/>
      <c r="T47" s="22"/>
    </row>
    <row r="48" spans="1:20" s="155" customFormat="1" ht="15" customHeight="1">
      <c r="A48" s="22"/>
      <c r="B48" s="34"/>
      <c r="C48" s="29"/>
      <c r="D48" s="29"/>
      <c r="E48" s="29"/>
      <c r="F48" s="32"/>
      <c r="G48" s="29"/>
      <c r="H48" s="29"/>
      <c r="I48" s="29"/>
      <c r="J48" s="32"/>
      <c r="K48" s="35"/>
      <c r="L48" s="33"/>
      <c r="M48" s="20"/>
      <c r="N48" s="20"/>
      <c r="O48" s="20"/>
      <c r="P48" s="20"/>
      <c r="Q48" s="20"/>
      <c r="R48" s="20"/>
      <c r="S48" s="20"/>
      <c r="T48" s="22"/>
    </row>
    <row r="49" spans="1:11" ht="22.5" thickBot="1">
      <c r="A49" s="19"/>
      <c r="B49" s="36"/>
      <c r="C49" s="37"/>
      <c r="D49" s="37"/>
      <c r="E49" s="38"/>
      <c r="F49" s="38"/>
      <c r="G49" s="38"/>
      <c r="H49" s="38"/>
      <c r="I49" s="38"/>
      <c r="J49" s="38"/>
      <c r="K49" s="39"/>
    </row>
    <row r="50" spans="1:10" ht="36" customHeight="1">
      <c r="A50" s="19"/>
      <c r="B50" s="18"/>
      <c r="C50" s="18"/>
      <c r="D50" s="18"/>
      <c r="F50" s="18"/>
      <c r="G50" s="18"/>
      <c r="H50" s="18"/>
      <c r="I50" s="18"/>
      <c r="J50" s="18"/>
    </row>
    <row r="51" spans="1:4" ht="22.5">
      <c r="A51" s="19"/>
      <c r="B51" s="19"/>
      <c r="C51" s="19"/>
      <c r="D51" s="19"/>
    </row>
    <row r="52" spans="1:4" ht="22.5">
      <c r="A52" s="19"/>
      <c r="B52" s="19"/>
      <c r="C52" s="19"/>
      <c r="D52" s="19"/>
    </row>
    <row r="54" spans="7:9" ht="22.5">
      <c r="G54" s="18"/>
      <c r="H54" s="19"/>
      <c r="I54" s="19"/>
    </row>
    <row r="55" ht="22.5">
      <c r="G55" s="40"/>
    </row>
  </sheetData>
  <sheetProtection/>
  <mergeCells count="1">
    <mergeCell ref="C14:E14"/>
  </mergeCells>
  <printOptions/>
  <pageMargins left="0.25" right="0.25" top="0.75" bottom="0.75" header="0.3" footer="0.3"/>
  <pageSetup fitToHeight="1" fitToWidth="1" horizontalDpi="600" verticalDpi="600" orientation="portrait" paperSize="9" scale="81" r:id="rId2"/>
  <headerFooter alignWithMargins="0">
    <oddFooter>&amp;L&amp;D&amp;C&amp; Template: &amp;A
&amp;F&amp;R&amp;P o&amp;Of &amp;N</oddFooter>
  </headerFooter>
  <customProperties>
    <customPr name="_pios_id" r:id="rId3"/>
  </customProperties>
  <drawing r:id="rId1"/>
</worksheet>
</file>

<file path=xl/worksheets/sheet20.xml><?xml version="1.0" encoding="utf-8"?>
<worksheet xmlns="http://schemas.openxmlformats.org/spreadsheetml/2006/main" xmlns:r="http://schemas.openxmlformats.org/officeDocument/2006/relationships">
  <sheetPr>
    <tabColor rgb="FF92D050"/>
  </sheetPr>
  <dimension ref="A1:G8"/>
  <sheetViews>
    <sheetView zoomScale="145" zoomScaleNormal="145" zoomScalePageLayoutView="0" workbookViewId="0" topLeftCell="A1">
      <selection activeCell="A1" sqref="A1"/>
    </sheetView>
  </sheetViews>
  <sheetFormatPr defaultColWidth="9.140625" defaultRowHeight="12.75"/>
  <cols>
    <col min="1" max="1" width="10.7109375" style="0" customWidth="1"/>
    <col min="2" max="2" width="20.00390625" style="192" customWidth="1"/>
    <col min="3" max="3" width="27.421875" style="0" customWidth="1"/>
    <col min="4" max="4" width="9.140625" style="192" customWidth="1"/>
    <col min="5" max="5" width="19.8515625" style="0" customWidth="1"/>
    <col min="6" max="6" width="21.421875" style="0" customWidth="1"/>
    <col min="7" max="7" width="59.00390625" style="0" customWidth="1"/>
  </cols>
  <sheetData>
    <row r="1" spans="1:7" ht="12">
      <c r="A1" s="193" t="s">
        <v>287</v>
      </c>
      <c r="B1" s="194" t="s">
        <v>288</v>
      </c>
      <c r="C1" s="193" t="s">
        <v>289</v>
      </c>
      <c r="D1" s="194" t="s">
        <v>290</v>
      </c>
      <c r="E1" s="193" t="s">
        <v>318</v>
      </c>
      <c r="F1" s="193" t="s">
        <v>293</v>
      </c>
      <c r="G1" s="193" t="s">
        <v>294</v>
      </c>
    </row>
    <row r="2" spans="1:7" s="197" customFormat="1" ht="24.75">
      <c r="A2" s="195">
        <v>43314</v>
      </c>
      <c r="B2" s="196">
        <v>1</v>
      </c>
      <c r="C2" s="197" t="s">
        <v>291</v>
      </c>
      <c r="D2" s="196"/>
      <c r="F2" s="198" t="s">
        <v>315</v>
      </c>
      <c r="G2" s="198" t="s">
        <v>292</v>
      </c>
    </row>
    <row r="3" spans="1:7" s="197" customFormat="1" ht="24.75">
      <c r="A3" s="195">
        <v>43318</v>
      </c>
      <c r="B3" s="196">
        <v>2</v>
      </c>
      <c r="C3" s="197" t="s">
        <v>300</v>
      </c>
      <c r="D3" s="196">
        <v>2.1</v>
      </c>
      <c r="E3" s="197" t="s">
        <v>301</v>
      </c>
      <c r="F3" s="197" t="s">
        <v>302</v>
      </c>
      <c r="G3" s="198" t="s">
        <v>303</v>
      </c>
    </row>
    <row r="4" spans="1:7" s="197" customFormat="1" ht="24.75">
      <c r="A4" s="195">
        <v>43314</v>
      </c>
      <c r="B4" s="196">
        <v>3</v>
      </c>
      <c r="C4" s="197" t="s">
        <v>295</v>
      </c>
      <c r="D4" s="196">
        <v>3.1</v>
      </c>
      <c r="E4" s="197" t="s">
        <v>319</v>
      </c>
      <c r="F4" s="197" t="s">
        <v>316</v>
      </c>
      <c r="G4" s="198" t="s">
        <v>313</v>
      </c>
    </row>
    <row r="5" spans="1:7" s="197" customFormat="1" ht="26.25" customHeight="1">
      <c r="A5" s="195">
        <v>43314</v>
      </c>
      <c r="B5" s="196">
        <v>4</v>
      </c>
      <c r="C5" s="197" t="s">
        <v>296</v>
      </c>
      <c r="D5" s="196" t="s">
        <v>297</v>
      </c>
      <c r="E5" s="197" t="s">
        <v>320</v>
      </c>
      <c r="F5" s="197" t="s">
        <v>298</v>
      </c>
      <c r="G5" s="198" t="s">
        <v>299</v>
      </c>
    </row>
    <row r="6" spans="1:7" s="197" customFormat="1" ht="37.5">
      <c r="A6" s="195">
        <v>43318</v>
      </c>
      <c r="B6" s="196">
        <v>5</v>
      </c>
      <c r="C6" s="197" t="s">
        <v>296</v>
      </c>
      <c r="D6" s="196" t="s">
        <v>297</v>
      </c>
      <c r="E6" s="197" t="s">
        <v>304</v>
      </c>
      <c r="F6" s="197" t="s">
        <v>305</v>
      </c>
      <c r="G6" s="198" t="s">
        <v>306</v>
      </c>
    </row>
    <row r="7" spans="1:7" s="197" customFormat="1" ht="87">
      <c r="A7" s="195">
        <v>43318</v>
      </c>
      <c r="B7" s="196">
        <v>6</v>
      </c>
      <c r="C7" s="197" t="s">
        <v>296</v>
      </c>
      <c r="D7" s="199" t="s">
        <v>297</v>
      </c>
      <c r="E7" s="200" t="s">
        <v>310</v>
      </c>
      <c r="F7" s="200" t="s">
        <v>311</v>
      </c>
      <c r="G7" s="201" t="s">
        <v>321</v>
      </c>
    </row>
    <row r="8" spans="1:7" ht="12">
      <c r="A8" s="195">
        <v>43318</v>
      </c>
      <c r="B8" s="196">
        <v>7</v>
      </c>
      <c r="C8" s="197" t="s">
        <v>296</v>
      </c>
      <c r="D8" s="199" t="s">
        <v>297</v>
      </c>
      <c r="E8" s="197" t="s">
        <v>312</v>
      </c>
      <c r="F8" s="197" t="s">
        <v>317</v>
      </c>
      <c r="G8" s="197" t="s">
        <v>314</v>
      </c>
    </row>
  </sheetData>
  <sheetProtection/>
  <printOptions/>
  <pageMargins left="0.7" right="0.7" top="0.75" bottom="0.75" header="0.3" footer="0.3"/>
  <pageSetup orientation="portrait" paperSize="9"/>
  <customProperties>
    <customPr name="_pios_id" r:id="rId2"/>
  </customProperties>
  <tableParts>
    <tablePart r:id="rId1"/>
  </tableParts>
</worksheet>
</file>

<file path=xl/worksheets/sheet21.xml><?xml version="1.0" encoding="utf-8"?>
<worksheet xmlns="http://schemas.openxmlformats.org/spreadsheetml/2006/main" xmlns:r="http://schemas.openxmlformats.org/officeDocument/2006/relationships">
  <sheetPr>
    <tabColor rgb="FF92D050"/>
    <pageSetUpPr fitToPage="1"/>
  </sheetPr>
  <dimension ref="A1:A9"/>
  <sheetViews>
    <sheetView zoomScalePageLayoutView="0" workbookViewId="0" topLeftCell="A1">
      <selection activeCell="A1" sqref="A1"/>
    </sheetView>
  </sheetViews>
  <sheetFormatPr defaultColWidth="9.140625" defaultRowHeight="15" customHeight="1"/>
  <cols>
    <col min="1" max="16384" width="9.140625" style="138" customWidth="1"/>
  </cols>
  <sheetData>
    <row r="1" ht="15" customHeight="1">
      <c r="A1" s="138" t="s">
        <v>185</v>
      </c>
    </row>
    <row r="2" ht="15" customHeight="1">
      <c r="A2" s="139" t="s">
        <v>186</v>
      </c>
    </row>
    <row r="3" ht="15" customHeight="1">
      <c r="A3" s="139" t="s">
        <v>187</v>
      </c>
    </row>
    <row r="4" ht="15" customHeight="1">
      <c r="A4" s="139" t="s">
        <v>188</v>
      </c>
    </row>
    <row r="5" ht="15" customHeight="1">
      <c r="A5" s="139" t="s">
        <v>189</v>
      </c>
    </row>
    <row r="6" ht="15" customHeight="1">
      <c r="A6" s="139" t="s">
        <v>190</v>
      </c>
    </row>
    <row r="7" ht="15" customHeight="1">
      <c r="A7" s="139" t="s">
        <v>191</v>
      </c>
    </row>
    <row r="8" ht="15" customHeight="1">
      <c r="A8" s="139" t="s">
        <v>192</v>
      </c>
    </row>
    <row r="9" ht="15" customHeight="1">
      <c r="A9" s="139" t="s">
        <v>180</v>
      </c>
    </row>
  </sheetData>
  <sheetProtection/>
  <printOptions/>
  <pageMargins left="0.7" right="0.7" top="0.75" bottom="0.75" header="0.3" footer="0.3"/>
  <pageSetup fitToHeight="1" fitToWidth="1" horizontalDpi="600" verticalDpi="600" orientation="landscape" paperSize="9" r:id="rId1"/>
  <headerFooter>
    <oddFooter>&amp;L&amp;8&amp;F&amp;D&amp;T&amp;C&amp;8&amp;A&amp;R&amp;8Page &amp;P of &amp;N</oddFoot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sheetPr>
    <tabColor rgb="FF92D050"/>
  </sheetPr>
  <dimension ref="B1:H36"/>
  <sheetViews>
    <sheetView zoomScalePageLayoutView="0" workbookViewId="0" topLeftCell="A1">
      <selection activeCell="A1" sqref="A1"/>
    </sheetView>
  </sheetViews>
  <sheetFormatPr defaultColWidth="9.140625" defaultRowHeight="12.75"/>
  <cols>
    <col min="1" max="1" width="12.00390625" style="43" customWidth="1"/>
    <col min="2" max="2" width="42.7109375" style="43" customWidth="1"/>
    <col min="3" max="4" width="42.8515625" style="43" customWidth="1"/>
    <col min="5" max="5" width="6.7109375" style="43" customWidth="1"/>
    <col min="6" max="8" width="19.8515625" style="43" customWidth="1"/>
    <col min="9" max="9" width="18.28125" style="43" customWidth="1"/>
    <col min="10" max="16384" width="9.140625" style="43" customWidth="1"/>
  </cols>
  <sheetData>
    <row r="1" spans="2:4" ht="34.5">
      <c r="B1" s="44" t="s">
        <v>117</v>
      </c>
      <c r="D1" s="124"/>
    </row>
    <row r="2" spans="2:3" ht="13.5">
      <c r="B2" s="159" t="str">
        <f>Tradingname</f>
        <v>Eastern Gas Pipeline</v>
      </c>
      <c r="C2" s="160"/>
    </row>
    <row r="3" spans="2:3" ht="13.5">
      <c r="B3" s="161" t="s">
        <v>224</v>
      </c>
      <c r="C3" s="162">
        <f>Yearending</f>
        <v>43830</v>
      </c>
    </row>
    <row r="4" ht="19.5">
      <c r="B4" s="41"/>
    </row>
    <row r="5" ht="15">
      <c r="B5" s="65" t="s">
        <v>227</v>
      </c>
    </row>
    <row r="6" spans="2:8" ht="12.75">
      <c r="B6" s="45"/>
      <c r="C6" s="48"/>
      <c r="D6" s="48"/>
      <c r="E6" s="49"/>
      <c r="F6" s="66"/>
      <c r="G6" s="50"/>
      <c r="H6" s="50"/>
    </row>
    <row r="7" spans="2:3" ht="13.5" customHeight="1">
      <c r="B7" s="110" t="s">
        <v>32</v>
      </c>
      <c r="C7" s="158" t="s">
        <v>343</v>
      </c>
    </row>
    <row r="8" spans="2:3" ht="13.5" customHeight="1">
      <c r="B8" s="110" t="s">
        <v>223</v>
      </c>
      <c r="C8" s="158" t="s">
        <v>344</v>
      </c>
    </row>
    <row r="9" spans="2:3" ht="13.5" customHeight="1">
      <c r="B9" s="110" t="s">
        <v>33</v>
      </c>
      <c r="C9" s="158">
        <v>18</v>
      </c>
    </row>
    <row r="10" spans="2:3" ht="13.5" customHeight="1">
      <c r="B10" s="110" t="s">
        <v>34</v>
      </c>
      <c r="C10" s="158" t="s">
        <v>345</v>
      </c>
    </row>
    <row r="12" ht="15">
      <c r="B12" s="65" t="s">
        <v>228</v>
      </c>
    </row>
    <row r="14" spans="2:4" ht="51" customHeight="1">
      <c r="B14" s="51" t="s">
        <v>35</v>
      </c>
      <c r="C14" s="52" t="s">
        <v>155</v>
      </c>
      <c r="D14" s="52" t="s">
        <v>49</v>
      </c>
    </row>
    <row r="15" spans="2:4" ht="13.5">
      <c r="B15" s="163" t="s">
        <v>36</v>
      </c>
      <c r="C15" s="164"/>
      <c r="D15" s="164"/>
    </row>
    <row r="16" spans="2:4" ht="12">
      <c r="B16" s="111" t="s">
        <v>37</v>
      </c>
      <c r="C16" s="158" t="s">
        <v>346</v>
      </c>
      <c r="D16" s="158" t="s">
        <v>347</v>
      </c>
    </row>
    <row r="17" spans="2:4" ht="17.25" customHeight="1">
      <c r="B17" s="111" t="s">
        <v>38</v>
      </c>
      <c r="C17" s="158" t="s">
        <v>346</v>
      </c>
      <c r="D17" s="158" t="s">
        <v>347</v>
      </c>
    </row>
    <row r="18" spans="2:4" ht="12">
      <c r="B18" s="111" t="s">
        <v>39</v>
      </c>
      <c r="C18" s="158" t="s">
        <v>346</v>
      </c>
      <c r="D18" s="158" t="s">
        <v>347</v>
      </c>
    </row>
    <row r="19" spans="2:4" ht="13.5">
      <c r="B19" s="163" t="s">
        <v>286</v>
      </c>
      <c r="C19" s="164"/>
      <c r="D19" s="164"/>
    </row>
    <row r="20" spans="2:4" ht="12">
      <c r="B20" s="111" t="s">
        <v>40</v>
      </c>
      <c r="C20" s="158" t="s">
        <v>347</v>
      </c>
      <c r="D20" s="158" t="s">
        <v>347</v>
      </c>
    </row>
    <row r="21" spans="2:4" ht="12">
      <c r="B21" s="111" t="s">
        <v>41</v>
      </c>
      <c r="C21" s="158" t="s">
        <v>347</v>
      </c>
      <c r="D21" s="158" t="s">
        <v>347</v>
      </c>
    </row>
    <row r="22" spans="2:4" ht="13.5">
      <c r="B22" s="163" t="s">
        <v>42</v>
      </c>
      <c r="C22" s="164"/>
      <c r="D22" s="164"/>
    </row>
    <row r="23" spans="2:4" ht="12">
      <c r="B23" s="111" t="s">
        <v>43</v>
      </c>
      <c r="C23" s="158" t="s">
        <v>346</v>
      </c>
      <c r="D23" s="158" t="s">
        <v>347</v>
      </c>
    </row>
    <row r="24" spans="2:4" ht="12">
      <c r="B24" s="111" t="s">
        <v>44</v>
      </c>
      <c r="C24" s="158" t="s">
        <v>347</v>
      </c>
      <c r="D24" s="158" t="s">
        <v>347</v>
      </c>
    </row>
    <row r="25" spans="2:4" ht="13.5">
      <c r="B25" s="163" t="s">
        <v>45</v>
      </c>
      <c r="C25" s="164"/>
      <c r="D25" s="164"/>
    </row>
    <row r="26" spans="2:4" ht="12">
      <c r="B26" s="111" t="s">
        <v>46</v>
      </c>
      <c r="C26" s="158" t="s">
        <v>346</v>
      </c>
      <c r="D26" s="158" t="s">
        <v>347</v>
      </c>
    </row>
    <row r="27" spans="2:4" ht="12">
      <c r="B27" s="111" t="s">
        <v>47</v>
      </c>
      <c r="C27" s="158" t="s">
        <v>346</v>
      </c>
      <c r="D27" s="158" t="s">
        <v>347</v>
      </c>
    </row>
    <row r="28" spans="2:4" ht="13.5">
      <c r="B28" s="163" t="s">
        <v>48</v>
      </c>
      <c r="C28" s="164"/>
      <c r="D28" s="164"/>
    </row>
    <row r="29" spans="2:4" ht="12">
      <c r="B29" s="165" t="s">
        <v>225</v>
      </c>
      <c r="C29" s="108"/>
      <c r="D29" s="108"/>
    </row>
    <row r="30" spans="2:4" ht="12">
      <c r="B30" s="165" t="s">
        <v>225</v>
      </c>
      <c r="C30" s="108"/>
      <c r="D30" s="108"/>
    </row>
    <row r="31" spans="2:4" ht="12">
      <c r="B31" s="165" t="s">
        <v>225</v>
      </c>
      <c r="C31" s="108"/>
      <c r="D31" s="108"/>
    </row>
    <row r="32" spans="2:4" ht="12">
      <c r="B32" s="165" t="s">
        <v>225</v>
      </c>
      <c r="C32" s="108"/>
      <c r="D32" s="108"/>
    </row>
    <row r="33" spans="2:4" ht="12">
      <c r="B33" s="165" t="s">
        <v>225</v>
      </c>
      <c r="C33" s="108"/>
      <c r="D33" s="108"/>
    </row>
    <row r="34" spans="2:4" ht="12">
      <c r="B34" s="165" t="s">
        <v>225</v>
      </c>
      <c r="C34" s="108"/>
      <c r="D34" s="108"/>
    </row>
    <row r="35" spans="2:4" ht="12">
      <c r="B35" s="165" t="s">
        <v>225</v>
      </c>
      <c r="C35" s="108"/>
      <c r="D35" s="108"/>
    </row>
    <row r="36" spans="2:4" ht="12">
      <c r="B36" s="165" t="s">
        <v>225</v>
      </c>
      <c r="C36" s="108"/>
      <c r="D36" s="108"/>
    </row>
  </sheetData>
  <sheetProtection/>
  <printOptions/>
  <pageMargins left="0.75" right="0.75" top="1" bottom="1" header="0.5" footer="0.5"/>
  <pageSetup horizontalDpi="600" verticalDpi="600" orientation="landscape" paperSize="9" scale="59" r:id="rId2"/>
  <customProperties>
    <customPr name="_pios_id" r:id="rId3"/>
  </customProperties>
  <drawing r:id="rId1"/>
</worksheet>
</file>

<file path=xl/worksheets/sheet4.xml><?xml version="1.0" encoding="utf-8"?>
<worksheet xmlns="http://schemas.openxmlformats.org/spreadsheetml/2006/main" xmlns:r="http://schemas.openxmlformats.org/officeDocument/2006/relationships">
  <sheetPr>
    <tabColor rgb="FF92D050"/>
  </sheetPr>
  <dimension ref="B1:G10"/>
  <sheetViews>
    <sheetView zoomScalePageLayoutView="0" workbookViewId="0" topLeftCell="A1">
      <selection activeCell="A1" sqref="A1"/>
    </sheetView>
  </sheetViews>
  <sheetFormatPr defaultColWidth="9.140625" defaultRowHeight="12.75"/>
  <cols>
    <col min="1" max="1" width="12.00390625" style="43" customWidth="1"/>
    <col min="2" max="2" width="37.57421875" style="43" customWidth="1"/>
    <col min="3" max="3" width="42.8515625" style="43" customWidth="1"/>
    <col min="4" max="4" width="6.7109375" style="43" customWidth="1"/>
    <col min="5" max="7" width="19.8515625" style="43" customWidth="1"/>
    <col min="8" max="8" width="18.28125" style="43" customWidth="1"/>
    <col min="9" max="16384" width="9.140625" style="43" customWidth="1"/>
  </cols>
  <sheetData>
    <row r="1" spans="2:7" ht="20.25">
      <c r="B1" s="44" t="s">
        <v>111</v>
      </c>
      <c r="C1" s="42"/>
      <c r="D1" s="42"/>
      <c r="E1" s="42"/>
      <c r="F1" s="42"/>
      <c r="G1" s="42"/>
    </row>
    <row r="2" spans="2:3" ht="13.5">
      <c r="B2" s="159" t="str">
        <f>Tradingname</f>
        <v>Eastern Gas Pipeline</v>
      </c>
      <c r="C2" s="160"/>
    </row>
    <row r="3" spans="2:3" ht="13.5">
      <c r="B3" s="161" t="s">
        <v>224</v>
      </c>
      <c r="C3" s="162">
        <f>Yearending</f>
        <v>43830</v>
      </c>
    </row>
    <row r="4" ht="14.25" customHeight="1">
      <c r="B4" s="41"/>
    </row>
    <row r="5" ht="15">
      <c r="B5" s="65" t="s">
        <v>272</v>
      </c>
    </row>
    <row r="6" spans="2:7" ht="12.75">
      <c r="B6" s="45"/>
      <c r="C6" s="48"/>
      <c r="D6" s="49"/>
      <c r="E6" s="66"/>
      <c r="F6" s="50"/>
      <c r="G6" s="50"/>
    </row>
    <row r="7" spans="2:3" ht="57" customHeight="1">
      <c r="B7" s="51"/>
      <c r="C7" s="109" t="s">
        <v>115</v>
      </c>
    </row>
    <row r="8" spans="2:3" ht="13.5" customHeight="1">
      <c r="B8" s="110" t="s">
        <v>112</v>
      </c>
      <c r="C8" s="186">
        <f>'2. Revenues and expenses'!F40</f>
        <v>79976594.92000002</v>
      </c>
    </row>
    <row r="9" spans="2:3" ht="13.5" customHeight="1">
      <c r="B9" s="110" t="s">
        <v>113</v>
      </c>
      <c r="C9" s="186">
        <f>'3. Statement of pipeline assets'!$D$73</f>
        <v>1712171683.5549767</v>
      </c>
    </row>
    <row r="10" spans="2:3" ht="13.5" customHeight="1">
      <c r="B10" s="110" t="s">
        <v>114</v>
      </c>
      <c r="C10" s="121">
        <f>_xlfn.IFERROR(C8/C9,0)</f>
        <v>0.04671061651594708</v>
      </c>
    </row>
  </sheetData>
  <sheetProtection/>
  <printOptions/>
  <pageMargins left="0.75" right="0.75" top="1" bottom="1" header="0.5" footer="0.5"/>
  <pageSetup horizontalDpi="600" verticalDpi="600" orientation="landscape" paperSize="9" scale="59" r:id="rId2"/>
  <colBreaks count="1" manualBreakCount="1">
    <brk id="4" max="22" man="1"/>
  </colBreaks>
  <customProperties>
    <customPr name="_pios_id" r:id="rId3"/>
  </customProperties>
  <drawing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B1:I40"/>
  <sheetViews>
    <sheetView zoomScalePageLayoutView="0" workbookViewId="0" topLeftCell="A1">
      <pane xSplit="3" ySplit="10" topLeftCell="D11" activePane="bottomRight" state="frozen"/>
      <selection pane="topLeft" activeCell="A1" sqref="A1"/>
      <selection pane="topRight" activeCell="D1" sqref="D1"/>
      <selection pane="bottomLeft" activeCell="A11" sqref="A11"/>
      <selection pane="bottomRight" activeCell="D11" sqref="D11"/>
    </sheetView>
  </sheetViews>
  <sheetFormatPr defaultColWidth="9.140625" defaultRowHeight="12.75"/>
  <cols>
    <col min="1" max="1" width="12.00390625" style="43" customWidth="1"/>
    <col min="2" max="2" width="16.421875" style="43" bestFit="1" customWidth="1"/>
    <col min="3" max="3" width="43.421875" style="43" customWidth="1"/>
    <col min="4" max="9" width="20.7109375" style="43" customWidth="1"/>
    <col min="10" max="16384" width="9.140625" style="43" customWidth="1"/>
  </cols>
  <sheetData>
    <row r="1" spans="2:9" ht="19.5">
      <c r="B1" s="281" t="s">
        <v>238</v>
      </c>
      <c r="C1" s="281"/>
      <c r="D1" s="281"/>
      <c r="E1" s="42"/>
      <c r="F1" s="42"/>
      <c r="G1" s="42"/>
      <c r="H1" s="42"/>
      <c r="I1" s="42"/>
    </row>
    <row r="2" spans="2:9" ht="18" customHeight="1">
      <c r="B2" s="159" t="str">
        <f>Tradingname</f>
        <v>Eastern Gas Pipeline</v>
      </c>
      <c r="C2" s="160"/>
      <c r="I2" s="124"/>
    </row>
    <row r="3" spans="2:3" ht="13.5">
      <c r="B3" s="161" t="s">
        <v>224</v>
      </c>
      <c r="C3" s="162">
        <f>Yearending</f>
        <v>43830</v>
      </c>
    </row>
    <row r="4" spans="2:7" ht="12.75" customHeight="1">
      <c r="B4" s="41"/>
      <c r="D4" s="115"/>
      <c r="G4" s="115"/>
    </row>
    <row r="5" spans="2:4" ht="15">
      <c r="B5" s="277" t="s">
        <v>273</v>
      </c>
      <c r="C5" s="277"/>
      <c r="D5" s="277"/>
    </row>
    <row r="6" spans="2:9" ht="12.75">
      <c r="B6" s="45"/>
      <c r="C6" s="46"/>
      <c r="D6" s="47"/>
      <c r="E6" s="47"/>
      <c r="F6" s="47"/>
      <c r="G6" s="47"/>
      <c r="H6" s="47"/>
      <c r="I6" s="47"/>
    </row>
    <row r="7" spans="2:9" ht="15" customHeight="1">
      <c r="B7" s="52"/>
      <c r="C7" s="52"/>
      <c r="D7" s="278" t="s">
        <v>279</v>
      </c>
      <c r="E7" s="279"/>
      <c r="F7" s="280"/>
      <c r="G7" s="278" t="s">
        <v>280</v>
      </c>
      <c r="H7" s="279"/>
      <c r="I7" s="280"/>
    </row>
    <row r="8" spans="2:9" ht="30" customHeight="1">
      <c r="B8" s="51" t="s">
        <v>271</v>
      </c>
      <c r="C8" s="52" t="s">
        <v>21</v>
      </c>
      <c r="D8" s="53" t="s">
        <v>64</v>
      </c>
      <c r="E8" s="53" t="s">
        <v>65</v>
      </c>
      <c r="F8" s="53" t="s">
        <v>27</v>
      </c>
      <c r="G8" s="53" t="s">
        <v>64</v>
      </c>
      <c r="H8" s="53" t="s">
        <v>65</v>
      </c>
      <c r="I8" s="53" t="s">
        <v>27</v>
      </c>
    </row>
    <row r="9" spans="2:9" ht="12">
      <c r="B9" s="54"/>
      <c r="C9" s="56"/>
      <c r="D9" s="55" t="s">
        <v>226</v>
      </c>
      <c r="E9" s="55" t="s">
        <v>226</v>
      </c>
      <c r="F9" s="55" t="s">
        <v>226</v>
      </c>
      <c r="G9" s="55" t="s">
        <v>226</v>
      </c>
      <c r="H9" s="55" t="s">
        <v>226</v>
      </c>
      <c r="I9" s="55" t="s">
        <v>226</v>
      </c>
    </row>
    <row r="10" spans="2:9" ht="12.75">
      <c r="B10" s="54"/>
      <c r="C10" s="112" t="s">
        <v>50</v>
      </c>
      <c r="D10" s="55"/>
      <c r="E10" s="55"/>
      <c r="F10" s="55"/>
      <c r="G10" s="55"/>
      <c r="H10" s="55"/>
      <c r="I10" s="55"/>
    </row>
    <row r="11" spans="2:9" ht="12">
      <c r="B11" s="120" t="s">
        <v>349</v>
      </c>
      <c r="C11" s="57" t="s">
        <v>153</v>
      </c>
      <c r="D11" s="205">
        <f>+'2.1 Revenue by service'!D23-D12</f>
        <v>130519179.30888888</v>
      </c>
      <c r="E11" s="205">
        <f>'2.1 Revenue by service'!E23</f>
        <v>0</v>
      </c>
      <c r="F11" s="205">
        <f>SUM(D11:E11)</f>
        <v>130519179.30888888</v>
      </c>
      <c r="G11" s="205">
        <f>'2.1 Revenue by service'!G23-G12</f>
        <v>131520933.36000009</v>
      </c>
      <c r="H11" s="122">
        <f>'2.1 Revenue by service'!H23</f>
        <v>0</v>
      </c>
      <c r="I11" s="122">
        <f>'2.1 Revenue by service'!I23-I12</f>
        <v>131520933.36000009</v>
      </c>
    </row>
    <row r="12" spans="2:9" ht="12">
      <c r="B12" s="120" t="s">
        <v>349</v>
      </c>
      <c r="C12" s="57" t="s">
        <v>54</v>
      </c>
      <c r="D12" s="215">
        <f>+'2.1 Revenue by service'!D22</f>
        <v>11064089.801111132</v>
      </c>
      <c r="E12" s="215"/>
      <c r="F12" s="205">
        <f>SUM(D12:E12)</f>
        <v>11064089.801111132</v>
      </c>
      <c r="G12" s="215">
        <f>+'2.1 Revenue by service'!G22</f>
        <v>11561812.329999788</v>
      </c>
      <c r="H12" s="120"/>
      <c r="I12" s="122">
        <f>SUM(G12:H12)</f>
        <v>11561812.329999788</v>
      </c>
    </row>
    <row r="13" spans="2:9" ht="12.75">
      <c r="B13" s="61"/>
      <c r="C13" s="59" t="s">
        <v>53</v>
      </c>
      <c r="D13" s="206">
        <f aca="true" t="shared" si="0" ref="D13:I13">SUM(D11:D12)</f>
        <v>141583269.11</v>
      </c>
      <c r="E13" s="206">
        <f t="shared" si="0"/>
        <v>0</v>
      </c>
      <c r="F13" s="206">
        <f t="shared" si="0"/>
        <v>141583269.11</v>
      </c>
      <c r="G13" s="206">
        <f t="shared" si="0"/>
        <v>143082745.68999988</v>
      </c>
      <c r="H13" s="121">
        <f t="shared" si="0"/>
        <v>0</v>
      </c>
      <c r="I13" s="206">
        <f t="shared" si="0"/>
        <v>143082745.68999988</v>
      </c>
    </row>
    <row r="14" spans="2:9" ht="12.75">
      <c r="B14" s="54"/>
      <c r="C14" s="112" t="s">
        <v>59</v>
      </c>
      <c r="D14" s="216"/>
      <c r="E14" s="216"/>
      <c r="F14" s="216"/>
      <c r="G14" s="142"/>
      <c r="H14" s="142"/>
      <c r="I14" s="142"/>
    </row>
    <row r="15" spans="2:9" ht="12">
      <c r="B15" s="120" t="s">
        <v>349</v>
      </c>
      <c r="C15" s="57" t="s">
        <v>23</v>
      </c>
      <c r="D15" s="205">
        <f>'2.3 Indirect revenue'!G36</f>
        <v>0</v>
      </c>
      <c r="E15" s="205">
        <f>'2.3 Indirect revenue'!H36</f>
        <v>0</v>
      </c>
      <c r="F15" s="205">
        <f>SUM(D15:E15)</f>
        <v>0</v>
      </c>
      <c r="G15" s="120"/>
      <c r="H15" s="120"/>
      <c r="I15" s="122">
        <f>SUM(G15:H15)</f>
        <v>0</v>
      </c>
    </row>
    <row r="16" spans="2:9" ht="12.75">
      <c r="B16" s="61"/>
      <c r="C16" s="59" t="s">
        <v>55</v>
      </c>
      <c r="D16" s="206">
        <f aca="true" t="shared" si="1" ref="D16:I16">SUM(D15:D15)</f>
        <v>0</v>
      </c>
      <c r="E16" s="206">
        <f t="shared" si="1"/>
        <v>0</v>
      </c>
      <c r="F16" s="206">
        <f t="shared" si="1"/>
        <v>0</v>
      </c>
      <c r="G16" s="121">
        <f t="shared" si="1"/>
        <v>0</v>
      </c>
      <c r="H16" s="121">
        <f t="shared" si="1"/>
        <v>0</v>
      </c>
      <c r="I16" s="121">
        <f t="shared" si="1"/>
        <v>0</v>
      </c>
    </row>
    <row r="17" spans="2:9" ht="12.75">
      <c r="B17" s="61"/>
      <c r="C17" s="59" t="s">
        <v>24</v>
      </c>
      <c r="D17" s="206">
        <f aca="true" t="shared" si="2" ref="D17:I17">D13+D16</f>
        <v>141583269.11</v>
      </c>
      <c r="E17" s="206">
        <f t="shared" si="2"/>
        <v>0</v>
      </c>
      <c r="F17" s="206">
        <f t="shared" si="2"/>
        <v>141583269.11</v>
      </c>
      <c r="G17" s="206">
        <f t="shared" si="2"/>
        <v>143082745.68999988</v>
      </c>
      <c r="H17" s="206">
        <f t="shared" si="2"/>
        <v>0</v>
      </c>
      <c r="I17" s="206">
        <f t="shared" si="2"/>
        <v>143082745.68999988</v>
      </c>
    </row>
    <row r="18" spans="2:9" ht="12.75">
      <c r="B18" s="61"/>
      <c r="C18" s="113" t="s">
        <v>66</v>
      </c>
      <c r="D18" s="142"/>
      <c r="E18" s="142"/>
      <c r="F18" s="142"/>
      <c r="G18" s="142"/>
      <c r="H18" s="142"/>
      <c r="I18" s="142"/>
    </row>
    <row r="19" spans="2:9" ht="12">
      <c r="B19" s="120" t="s">
        <v>350</v>
      </c>
      <c r="C19" s="58" t="s">
        <v>156</v>
      </c>
      <c r="D19" s="211">
        <v>-1110925.24</v>
      </c>
      <c r="E19" s="211">
        <v>-3626600.3000000007</v>
      </c>
      <c r="F19" s="228">
        <f aca="true" t="shared" si="3" ref="F19:F26">SUM(D19:E19)</f>
        <v>-4737525.540000001</v>
      </c>
      <c r="G19" s="211">
        <v>-188794.58</v>
      </c>
      <c r="H19" s="211">
        <v>-3253168.549999999</v>
      </c>
      <c r="I19" s="228">
        <f aca="true" t="shared" si="4" ref="I19:I24">SUM(G19:H19)</f>
        <v>-3441963.129999999</v>
      </c>
    </row>
    <row r="20" spans="2:9" ht="12">
      <c r="B20" s="120" t="s">
        <v>350</v>
      </c>
      <c r="C20" s="58" t="s">
        <v>157</v>
      </c>
      <c r="D20" s="211">
        <v>0</v>
      </c>
      <c r="E20" s="211">
        <v>-7915957.259999997</v>
      </c>
      <c r="F20" s="228">
        <f t="shared" si="3"/>
        <v>-7915957.259999997</v>
      </c>
      <c r="G20" s="211">
        <v>0</v>
      </c>
      <c r="H20" s="211">
        <v>-8837699.089999998</v>
      </c>
      <c r="I20" s="228">
        <f t="shared" si="4"/>
        <v>-8837699.089999998</v>
      </c>
    </row>
    <row r="21" spans="2:9" ht="12">
      <c r="B21" s="120" t="s">
        <v>351</v>
      </c>
      <c r="C21" s="58" t="s">
        <v>25</v>
      </c>
      <c r="D21" s="211">
        <v>-30368617.689999998</v>
      </c>
      <c r="E21" s="211">
        <v>0</v>
      </c>
      <c r="F21" s="228">
        <f t="shared" si="3"/>
        <v>-30368617.689999998</v>
      </c>
      <c r="G21" s="211">
        <v>-29912534.569258526</v>
      </c>
      <c r="H21" s="211">
        <v>0</v>
      </c>
      <c r="I21" s="228">
        <f t="shared" si="4"/>
        <v>-29912534.569258526</v>
      </c>
    </row>
    <row r="22" spans="2:9" ht="12">
      <c r="B22" s="120" t="s">
        <v>350</v>
      </c>
      <c r="C22" s="58" t="s">
        <v>56</v>
      </c>
      <c r="D22" s="211">
        <v>0</v>
      </c>
      <c r="E22" s="211">
        <v>0</v>
      </c>
      <c r="F22" s="228">
        <f t="shared" si="3"/>
        <v>0</v>
      </c>
      <c r="G22" s="211">
        <v>0</v>
      </c>
      <c r="H22" s="211">
        <v>0</v>
      </c>
      <c r="I22" s="228">
        <f t="shared" si="4"/>
        <v>0</v>
      </c>
    </row>
    <row r="23" spans="2:9" ht="12">
      <c r="B23" s="120" t="s">
        <v>350</v>
      </c>
      <c r="C23" s="58" t="s">
        <v>57</v>
      </c>
      <c r="D23" s="211">
        <v>0</v>
      </c>
      <c r="E23" s="211">
        <v>-222518.62000000002</v>
      </c>
      <c r="F23" s="228">
        <f t="shared" si="3"/>
        <v>-222518.62000000002</v>
      </c>
      <c r="G23" s="211">
        <v>0</v>
      </c>
      <c r="H23" s="211">
        <v>-162920.61000000002</v>
      </c>
      <c r="I23" s="228">
        <f t="shared" si="4"/>
        <v>-162920.61000000002</v>
      </c>
    </row>
    <row r="24" spans="2:9" ht="12">
      <c r="B24" s="120" t="s">
        <v>350</v>
      </c>
      <c r="C24" s="58" t="s">
        <v>58</v>
      </c>
      <c r="D24" s="211">
        <v>0</v>
      </c>
      <c r="E24" s="211">
        <v>0</v>
      </c>
      <c r="F24" s="228">
        <f t="shared" si="3"/>
        <v>0</v>
      </c>
      <c r="G24" s="211">
        <v>0</v>
      </c>
      <c r="H24" s="211">
        <v>0</v>
      </c>
      <c r="I24" s="228">
        <f t="shared" si="4"/>
        <v>0</v>
      </c>
    </row>
    <row r="25" spans="2:9" ht="12">
      <c r="B25" s="120" t="s">
        <v>350</v>
      </c>
      <c r="C25" s="58" t="s">
        <v>72</v>
      </c>
      <c r="D25" s="211">
        <v>0</v>
      </c>
      <c r="E25" s="211">
        <v>-741717.3888739779</v>
      </c>
      <c r="F25" s="228">
        <f>SUM(D25:E25)</f>
        <v>-741717.3888739779</v>
      </c>
      <c r="G25" s="211">
        <v>0</v>
      </c>
      <c r="H25" s="211">
        <v>-727234.2260953529</v>
      </c>
      <c r="I25" s="228">
        <f>SUM(G25:H25)</f>
        <v>-727234.2260953529</v>
      </c>
    </row>
    <row r="26" spans="2:9" ht="12">
      <c r="B26" s="120" t="s">
        <v>350</v>
      </c>
      <c r="C26" s="60" t="s">
        <v>69</v>
      </c>
      <c r="D26" s="211">
        <v>-634777.0100000097</v>
      </c>
      <c r="E26" s="211">
        <v>-1552454.63</v>
      </c>
      <c r="F26" s="228">
        <f t="shared" si="3"/>
        <v>-2187231.6400000094</v>
      </c>
      <c r="G26" s="211">
        <v>-103079.56</v>
      </c>
      <c r="H26" s="211">
        <v>-5698999.290000008</v>
      </c>
      <c r="I26" s="228">
        <f>SUM(G26:H26)</f>
        <v>-5802078.850000008</v>
      </c>
    </row>
    <row r="27" spans="2:9" ht="12.75">
      <c r="B27" s="61"/>
      <c r="C27" s="59" t="s">
        <v>67</v>
      </c>
      <c r="D27" s="212">
        <f aca="true" t="shared" si="5" ref="D27:I27">SUM(D19:D26)</f>
        <v>-32114319.940000005</v>
      </c>
      <c r="E27" s="212">
        <f t="shared" si="5"/>
        <v>-14059248.198873974</v>
      </c>
      <c r="F27" s="212">
        <f t="shared" si="5"/>
        <v>-46173568.13887398</v>
      </c>
      <c r="G27" s="212">
        <f t="shared" si="5"/>
        <v>-30204408.709258523</v>
      </c>
      <c r="H27" s="212">
        <f t="shared" si="5"/>
        <v>-18680021.766095355</v>
      </c>
      <c r="I27" s="212">
        <f t="shared" si="5"/>
        <v>-48884430.47535389</v>
      </c>
    </row>
    <row r="28" spans="2:9" ht="12.75">
      <c r="B28" s="120" t="s">
        <v>350</v>
      </c>
      <c r="C28" s="113" t="s">
        <v>197</v>
      </c>
      <c r="D28" s="142"/>
      <c r="E28" s="142"/>
      <c r="F28" s="142"/>
      <c r="G28" s="142"/>
      <c r="H28" s="142"/>
      <c r="I28" s="142"/>
    </row>
    <row r="29" spans="2:9" ht="12">
      <c r="B29" s="120" t="s">
        <v>350</v>
      </c>
      <c r="C29" s="58" t="s">
        <v>60</v>
      </c>
      <c r="D29" s="122">
        <f>SUMIF('2.4 Shared costs'!$C$9:$C$17,$C29,'2.4 Shared costs'!$H$9:$H$17)</f>
        <v>0</v>
      </c>
      <c r="E29" s="228">
        <f>SUMIF('2.4 Shared costs'!$C$9:$C$17,$C29,'2.4 Shared costs'!$I$9:$I$17)</f>
        <v>-9626215.690000001</v>
      </c>
      <c r="F29" s="228">
        <f aca="true" t="shared" si="6" ref="F29:F37">SUM(D29:E29)</f>
        <v>-9626215.690000001</v>
      </c>
      <c r="G29" s="211">
        <v>0</v>
      </c>
      <c r="H29" s="211">
        <v>-9432489.280000001</v>
      </c>
      <c r="I29" s="228">
        <f aca="true" t="shared" si="7" ref="I29:I37">SUM(G29:H29)</f>
        <v>-9432489.280000001</v>
      </c>
    </row>
    <row r="30" spans="2:9" ht="12">
      <c r="B30" s="120" t="s">
        <v>350</v>
      </c>
      <c r="C30" s="58" t="s">
        <v>70</v>
      </c>
      <c r="D30" s="122">
        <f>SUMIF('2.4 Shared costs'!$C$9:$C$17,$C30,'2.4 Shared costs'!$H$9:$H$17)</f>
        <v>0</v>
      </c>
      <c r="E30" s="228">
        <f>SUMIF('2.4 Shared costs'!$C$9:$C$17,$C30,'2.4 Shared costs'!$I$9:$I$17)</f>
        <v>-2285852.073208386</v>
      </c>
      <c r="F30" s="228">
        <f t="shared" si="6"/>
        <v>-2285852.073208386</v>
      </c>
      <c r="G30" s="211">
        <v>0</v>
      </c>
      <c r="H30" s="211">
        <v>-1881049.4609292443</v>
      </c>
      <c r="I30" s="228">
        <f t="shared" si="7"/>
        <v>-1881049.4609292443</v>
      </c>
    </row>
    <row r="31" spans="2:9" ht="12">
      <c r="B31" s="120" t="s">
        <v>350</v>
      </c>
      <c r="C31" s="57" t="s">
        <v>61</v>
      </c>
      <c r="D31" s="122">
        <f>SUMIF('2.4 Shared costs'!$C$9:$C$17,$C31,'2.4 Shared costs'!$H$9:$H$17)</f>
        <v>0</v>
      </c>
      <c r="E31" s="228">
        <f>SUMIF('2.4 Shared costs'!$C$9:$C$17,$C31,'2.4 Shared costs'!$I$9:$I$17)</f>
        <v>-1904871.5199999998</v>
      </c>
      <c r="F31" s="228">
        <f t="shared" si="6"/>
        <v>-1904871.5199999998</v>
      </c>
      <c r="G31" s="211">
        <v>0</v>
      </c>
      <c r="H31" s="211">
        <v>-2903991.4499999993</v>
      </c>
      <c r="I31" s="228">
        <f t="shared" si="7"/>
        <v>-2903991.4499999993</v>
      </c>
    </row>
    <row r="32" spans="2:9" ht="12">
      <c r="B32" s="120" t="s">
        <v>351</v>
      </c>
      <c r="C32" s="60" t="s">
        <v>62</v>
      </c>
      <c r="D32" s="228">
        <f>SUMIF('2.4 Shared costs'!$C$9:$C$17,$C32,'2.4 Shared costs'!$H$9:$H$17)</f>
        <v>-1042721.57</v>
      </c>
      <c r="E32" s="228">
        <f>SUMIF('2.4 Shared costs'!$C$9:$C$17,$C32,'2.4 Shared costs'!$I$9:$I$17)</f>
        <v>0</v>
      </c>
      <c r="F32" s="228">
        <f t="shared" si="6"/>
        <v>-1042721.57</v>
      </c>
      <c r="G32" s="211">
        <v>-1200991.78</v>
      </c>
      <c r="H32" s="211">
        <v>0</v>
      </c>
      <c r="I32" s="228">
        <f t="shared" si="7"/>
        <v>-1200991.78</v>
      </c>
    </row>
    <row r="33" spans="2:9" ht="12">
      <c r="B33" s="120" t="s">
        <v>350</v>
      </c>
      <c r="C33" s="60" t="s">
        <v>71</v>
      </c>
      <c r="D33" s="122">
        <f>SUMIF('2.4 Shared costs'!$C$9:$C$17,$C33,'2.4 Shared costs'!$H$9:$H$17)</f>
        <v>0</v>
      </c>
      <c r="E33" s="228">
        <f>SUMIF('2.4 Shared costs'!$C$9:$C$17,$C33,'2.4 Shared costs'!$I$9:$I$17)</f>
        <v>-573445.1979176358</v>
      </c>
      <c r="F33" s="228">
        <f t="shared" si="6"/>
        <v>-573445.1979176358</v>
      </c>
      <c r="G33" s="211">
        <v>0</v>
      </c>
      <c r="H33" s="211">
        <v>-530552.7129754025</v>
      </c>
      <c r="I33" s="228">
        <f t="shared" si="7"/>
        <v>-530552.7129754025</v>
      </c>
    </row>
    <row r="34" spans="2:9" ht="12">
      <c r="B34" s="120" t="s">
        <v>350</v>
      </c>
      <c r="C34" s="57" t="s">
        <v>158</v>
      </c>
      <c r="D34" s="122">
        <f>SUMIF('2.4 Shared costs'!$C$9:$C$17,$C34,'2.4 Shared costs'!$H$9:$H$17)</f>
        <v>0</v>
      </c>
      <c r="E34" s="228">
        <f>SUMIF('2.4 Shared costs'!$C$9:$C$17,$C34,'2.4 Shared costs'!$I$9:$I$17)</f>
        <v>0</v>
      </c>
      <c r="F34" s="228">
        <f t="shared" si="6"/>
        <v>0</v>
      </c>
      <c r="G34" s="211">
        <v>0</v>
      </c>
      <c r="H34" s="211">
        <v>0</v>
      </c>
      <c r="I34" s="228">
        <f t="shared" si="7"/>
        <v>0</v>
      </c>
    </row>
    <row r="35" spans="2:9" ht="12">
      <c r="B35" s="120" t="s">
        <v>350</v>
      </c>
      <c r="C35" s="57" t="s">
        <v>63</v>
      </c>
      <c r="D35" s="122">
        <f>SUMIF('2.4 Shared costs'!$C$9:$C$17,$C35,'2.4 Shared costs'!$H$9:$H$17)</f>
        <v>0</v>
      </c>
      <c r="E35" s="228">
        <f>SUMIF('2.4 Shared costs'!$C$9:$C$17,$C35,'2.4 Shared costs'!$I$9:$I$17)</f>
        <v>0</v>
      </c>
      <c r="F35" s="228">
        <f t="shared" si="6"/>
        <v>0</v>
      </c>
      <c r="G35" s="211">
        <v>0</v>
      </c>
      <c r="H35" s="211">
        <v>0</v>
      </c>
      <c r="I35" s="228">
        <f t="shared" si="7"/>
        <v>0</v>
      </c>
    </row>
    <row r="36" spans="2:9" ht="12">
      <c r="B36" s="120" t="s">
        <v>350</v>
      </c>
      <c r="C36" s="57" t="s">
        <v>1</v>
      </c>
      <c r="D36" s="122">
        <f>SUMIF('2.4 Shared costs'!$C$9:$C$17,$C36,'2.4 Shared costs'!$H$9:$H$17)</f>
        <v>0</v>
      </c>
      <c r="E36" s="228">
        <f>SUMIF('2.4 Shared costs'!$C$9:$C$17,$C36,'2.4 Shared costs'!$I$9:$I$17)</f>
        <v>0</v>
      </c>
      <c r="F36" s="228">
        <f t="shared" si="6"/>
        <v>0</v>
      </c>
      <c r="G36" s="211">
        <v>0</v>
      </c>
      <c r="H36" s="211">
        <v>0</v>
      </c>
      <c r="I36" s="228">
        <f t="shared" si="7"/>
        <v>0</v>
      </c>
    </row>
    <row r="37" spans="2:9" ht="12">
      <c r="B37" s="120" t="s">
        <v>350</v>
      </c>
      <c r="C37" s="60" t="s">
        <v>221</v>
      </c>
      <c r="D37" s="122">
        <f>SUMIF('2.4 Shared costs'!$C$9:$C$17,$C37,'2.4 Shared costs'!$H$9:$H$17)</f>
        <v>0</v>
      </c>
      <c r="E37" s="122">
        <f>SUMIF('2.4 Shared costs'!$C$9:$C$17,$C37,'2.4 Shared costs'!$I$9:$I$17)</f>
        <v>0</v>
      </c>
      <c r="F37" s="122">
        <f t="shared" si="6"/>
        <v>0</v>
      </c>
      <c r="G37" s="211">
        <v>0</v>
      </c>
      <c r="H37" s="211">
        <v>0</v>
      </c>
      <c r="I37" s="122">
        <f t="shared" si="7"/>
        <v>0</v>
      </c>
    </row>
    <row r="38" spans="2:9" ht="12.75">
      <c r="B38" s="61"/>
      <c r="C38" s="59" t="s">
        <v>222</v>
      </c>
      <c r="D38" s="212">
        <f aca="true" t="shared" si="8" ref="D38:I38">SUM(D29:D37)</f>
        <v>-1042721.57</v>
      </c>
      <c r="E38" s="212">
        <f t="shared" si="8"/>
        <v>-14390384.481126023</v>
      </c>
      <c r="F38" s="212">
        <f t="shared" si="8"/>
        <v>-15433106.051126024</v>
      </c>
      <c r="G38" s="243">
        <f t="shared" si="8"/>
        <v>-1200991.78</v>
      </c>
      <c r="H38" s="243">
        <f t="shared" si="8"/>
        <v>-14748082.903904648</v>
      </c>
      <c r="I38" s="212">
        <f t="shared" si="8"/>
        <v>-15949074.683904648</v>
      </c>
    </row>
    <row r="39" spans="2:9" ht="12.75">
      <c r="B39" s="61"/>
      <c r="C39" s="59" t="s">
        <v>68</v>
      </c>
      <c r="D39" s="212">
        <f aca="true" t="shared" si="9" ref="D39:I39">D27+D38</f>
        <v>-33157041.510000005</v>
      </c>
      <c r="E39" s="212">
        <f t="shared" si="9"/>
        <v>-28449632.68</v>
      </c>
      <c r="F39" s="212">
        <f t="shared" si="9"/>
        <v>-61606674.190000005</v>
      </c>
      <c r="G39" s="243">
        <f t="shared" si="9"/>
        <v>-31405400.489258524</v>
      </c>
      <c r="H39" s="243">
        <f t="shared" si="9"/>
        <v>-33428104.67</v>
      </c>
      <c r="I39" s="212">
        <f t="shared" si="9"/>
        <v>-64833505.15925854</v>
      </c>
    </row>
    <row r="40" spans="2:9" ht="12.75">
      <c r="B40" s="120" t="s">
        <v>350</v>
      </c>
      <c r="C40" s="59" t="s">
        <v>116</v>
      </c>
      <c r="D40" s="212">
        <f aca="true" t="shared" si="10" ref="D40:I40">D17+D39</f>
        <v>108426227.60000001</v>
      </c>
      <c r="E40" s="212">
        <f t="shared" si="10"/>
        <v>-28449632.68</v>
      </c>
      <c r="F40" s="212">
        <f t="shared" si="10"/>
        <v>79976594.92000002</v>
      </c>
      <c r="G40" s="243">
        <f t="shared" si="10"/>
        <v>111677345.20074135</v>
      </c>
      <c r="H40" s="243">
        <f t="shared" si="10"/>
        <v>-33428104.67</v>
      </c>
      <c r="I40" s="212">
        <f t="shared" si="10"/>
        <v>78249240.53074133</v>
      </c>
    </row>
  </sheetData>
  <sheetProtection/>
  <mergeCells count="4">
    <mergeCell ref="B5:D5"/>
    <mergeCell ref="D7:F7"/>
    <mergeCell ref="G7:I7"/>
    <mergeCell ref="B1:D1"/>
  </mergeCells>
  <printOptions/>
  <pageMargins left="0.75" right="0.75" top="1" bottom="1" header="0.5" footer="0.5"/>
  <pageSetup fitToHeight="1" fitToWidth="1" horizontalDpi="600" verticalDpi="600" orientation="landscape" paperSize="9" scale="64" r:id="rId2"/>
  <customProperties>
    <customPr name="_pios_id" r:id="rId3"/>
  </customProperties>
  <drawing r:id="rId1"/>
</worksheet>
</file>

<file path=xl/worksheets/sheet6.xml><?xml version="1.0" encoding="utf-8"?>
<worksheet xmlns="http://schemas.openxmlformats.org/spreadsheetml/2006/main" xmlns:r="http://schemas.openxmlformats.org/officeDocument/2006/relationships">
  <sheetPr>
    <tabColor rgb="FF92D050"/>
    <pageSetUpPr fitToPage="1"/>
  </sheetPr>
  <dimension ref="B1:I24"/>
  <sheetViews>
    <sheetView zoomScalePageLayoutView="0" workbookViewId="0" topLeftCell="A1">
      <selection activeCell="A1" sqref="A1"/>
    </sheetView>
  </sheetViews>
  <sheetFormatPr defaultColWidth="9.140625" defaultRowHeight="12.75"/>
  <cols>
    <col min="1" max="1" width="12.00390625" style="43" customWidth="1"/>
    <col min="2" max="2" width="16.421875" style="43" bestFit="1" customWidth="1"/>
    <col min="3" max="3" width="43.421875" style="43" customWidth="1"/>
    <col min="4" max="9" width="20.7109375" style="43" customWidth="1"/>
    <col min="10" max="16384" width="9.140625" style="43" customWidth="1"/>
  </cols>
  <sheetData>
    <row r="1" spans="2:9" ht="19.5">
      <c r="B1" s="282" t="s">
        <v>165</v>
      </c>
      <c r="C1" s="282"/>
      <c r="D1" s="42"/>
      <c r="E1" s="42"/>
      <c r="F1" s="42"/>
      <c r="G1" s="42"/>
      <c r="H1" s="42"/>
      <c r="I1" s="42"/>
    </row>
    <row r="2" spans="2:9" ht="16.5" customHeight="1">
      <c r="B2" s="159" t="str">
        <f>Tradingname</f>
        <v>Eastern Gas Pipeline</v>
      </c>
      <c r="C2" s="160"/>
      <c r="I2" s="124"/>
    </row>
    <row r="3" spans="2:3" ht="13.5">
      <c r="B3" s="161" t="s">
        <v>224</v>
      </c>
      <c r="C3" s="162">
        <f>Yearending</f>
        <v>43830</v>
      </c>
    </row>
    <row r="4" spans="2:7" ht="12.75" customHeight="1">
      <c r="B4" s="41"/>
      <c r="D4" s="115"/>
      <c r="G4" s="115"/>
    </row>
    <row r="5" spans="2:4" ht="15">
      <c r="B5" s="277" t="s">
        <v>229</v>
      </c>
      <c r="C5" s="277"/>
      <c r="D5" s="277"/>
    </row>
    <row r="6" spans="2:9" ht="12.75">
      <c r="B6" s="45"/>
      <c r="C6" s="46"/>
      <c r="D6" s="47"/>
      <c r="E6" s="47"/>
      <c r="F6" s="47"/>
      <c r="G6" s="47"/>
      <c r="H6" s="47"/>
      <c r="I6" s="47"/>
    </row>
    <row r="7" spans="2:9" ht="21" customHeight="1">
      <c r="B7" s="52"/>
      <c r="C7" s="52"/>
      <c r="D7" s="278" t="s">
        <v>279</v>
      </c>
      <c r="E7" s="279"/>
      <c r="F7" s="280"/>
      <c r="G7" s="278" t="s">
        <v>280</v>
      </c>
      <c r="H7" s="279"/>
      <c r="I7" s="280"/>
    </row>
    <row r="8" spans="2:9" ht="51" customHeight="1">
      <c r="B8" s="51" t="s">
        <v>271</v>
      </c>
      <c r="C8" s="52" t="s">
        <v>21</v>
      </c>
      <c r="D8" s="53" t="s">
        <v>64</v>
      </c>
      <c r="E8" s="53" t="s">
        <v>65</v>
      </c>
      <c r="F8" s="53" t="s">
        <v>27</v>
      </c>
      <c r="G8" s="53" t="s">
        <v>64</v>
      </c>
      <c r="H8" s="53" t="s">
        <v>65</v>
      </c>
      <c r="I8" s="53" t="s">
        <v>27</v>
      </c>
    </row>
    <row r="9" spans="2:9" ht="15.75" customHeight="1">
      <c r="B9" s="51"/>
      <c r="C9" s="52"/>
      <c r="D9" s="55" t="s">
        <v>226</v>
      </c>
      <c r="E9" s="55" t="s">
        <v>226</v>
      </c>
      <c r="F9" s="55" t="s">
        <v>226</v>
      </c>
      <c r="G9" s="55" t="s">
        <v>226</v>
      </c>
      <c r="H9" s="55" t="s">
        <v>226</v>
      </c>
      <c r="I9" s="55" t="s">
        <v>226</v>
      </c>
    </row>
    <row r="10" spans="2:9" ht="12.75">
      <c r="B10" s="54"/>
      <c r="C10" s="112" t="s">
        <v>50</v>
      </c>
      <c r="D10" s="55"/>
      <c r="E10" s="55"/>
      <c r="F10" s="55"/>
      <c r="G10" s="55"/>
      <c r="H10" s="55"/>
      <c r="I10" s="55"/>
    </row>
    <row r="11" spans="2:9" ht="12">
      <c r="B11" s="120" t="s">
        <v>352</v>
      </c>
      <c r="C11" s="57" t="s">
        <v>217</v>
      </c>
      <c r="D11" s="215">
        <v>117740348.71999998</v>
      </c>
      <c r="E11" s="215"/>
      <c r="F11" s="205">
        <f aca="true" t="shared" si="0" ref="F11:F19">SUM(D11:E11)</f>
        <v>117740348.71999998</v>
      </c>
      <c r="G11" s="215">
        <v>118078630.4000001</v>
      </c>
      <c r="H11" s="215">
        <v>0</v>
      </c>
      <c r="I11" s="205">
        <f aca="true" t="shared" si="1" ref="I11:I19">SUM(G11:H11)</f>
        <v>118078630.4000001</v>
      </c>
    </row>
    <row r="12" spans="2:9" ht="12">
      <c r="B12" s="120" t="s">
        <v>352</v>
      </c>
      <c r="C12" s="57" t="s">
        <v>196</v>
      </c>
      <c r="D12" s="215">
        <v>3068110.19</v>
      </c>
      <c r="E12" s="215"/>
      <c r="F12" s="205">
        <f t="shared" si="0"/>
        <v>3068110.19</v>
      </c>
      <c r="G12" s="215">
        <v>3636263.6199999982</v>
      </c>
      <c r="H12" s="215">
        <v>0</v>
      </c>
      <c r="I12" s="205">
        <f t="shared" si="1"/>
        <v>3636263.6199999982</v>
      </c>
    </row>
    <row r="13" spans="2:9" ht="12">
      <c r="B13" s="120" t="s">
        <v>352</v>
      </c>
      <c r="C13" s="57" t="s">
        <v>93</v>
      </c>
      <c r="D13" s="215">
        <v>224928.37</v>
      </c>
      <c r="E13" s="215"/>
      <c r="F13" s="205">
        <f t="shared" si="0"/>
        <v>224928.37</v>
      </c>
      <c r="G13" s="215">
        <v>281012.07000000007</v>
      </c>
      <c r="H13" s="215">
        <v>0</v>
      </c>
      <c r="I13" s="205">
        <f t="shared" si="1"/>
        <v>281012.07000000007</v>
      </c>
    </row>
    <row r="14" spans="2:9" ht="12">
      <c r="B14" s="120" t="s">
        <v>352</v>
      </c>
      <c r="C14" s="57" t="s">
        <v>284</v>
      </c>
      <c r="D14" s="215">
        <v>0</v>
      </c>
      <c r="E14" s="215"/>
      <c r="F14" s="205">
        <f t="shared" si="0"/>
        <v>0</v>
      </c>
      <c r="G14" s="215">
        <v>0</v>
      </c>
      <c r="H14" s="215">
        <v>0</v>
      </c>
      <c r="I14" s="205">
        <f t="shared" si="1"/>
        <v>0</v>
      </c>
    </row>
    <row r="15" spans="2:9" ht="24.75">
      <c r="B15" s="120" t="s">
        <v>352</v>
      </c>
      <c r="C15" s="141" t="s">
        <v>285</v>
      </c>
      <c r="D15" s="215">
        <v>0</v>
      </c>
      <c r="E15" s="215"/>
      <c r="F15" s="205">
        <f t="shared" si="0"/>
        <v>0</v>
      </c>
      <c r="G15" s="215">
        <v>0</v>
      </c>
      <c r="H15" s="215">
        <v>0</v>
      </c>
      <c r="I15" s="205">
        <f t="shared" si="1"/>
        <v>0</v>
      </c>
    </row>
    <row r="16" spans="2:9" ht="12">
      <c r="B16" s="120" t="s">
        <v>352</v>
      </c>
      <c r="C16" s="57" t="s">
        <v>218</v>
      </c>
      <c r="D16" s="215">
        <v>8996756.65</v>
      </c>
      <c r="E16" s="215"/>
      <c r="F16" s="205">
        <f t="shared" si="0"/>
        <v>8996756.65</v>
      </c>
      <c r="G16" s="215">
        <v>9507885</v>
      </c>
      <c r="H16" s="215">
        <v>0</v>
      </c>
      <c r="I16" s="205">
        <f t="shared" si="1"/>
        <v>9507885</v>
      </c>
    </row>
    <row r="17" spans="2:9" ht="12">
      <c r="B17" s="120" t="s">
        <v>352</v>
      </c>
      <c r="C17" s="57" t="s">
        <v>94</v>
      </c>
      <c r="D17" s="215">
        <v>479072.618888889</v>
      </c>
      <c r="E17" s="215"/>
      <c r="F17" s="205">
        <f t="shared" si="0"/>
        <v>479072.618888889</v>
      </c>
      <c r="G17" s="215">
        <v>0</v>
      </c>
      <c r="H17" s="215">
        <v>0</v>
      </c>
      <c r="I17" s="205">
        <f t="shared" si="1"/>
        <v>0</v>
      </c>
    </row>
    <row r="18" spans="2:9" ht="12">
      <c r="B18" s="120" t="s">
        <v>352</v>
      </c>
      <c r="C18" s="57" t="s">
        <v>95</v>
      </c>
      <c r="D18" s="215">
        <v>501.54</v>
      </c>
      <c r="E18" s="215"/>
      <c r="F18" s="205">
        <f t="shared" si="0"/>
        <v>501.54</v>
      </c>
      <c r="G18" s="215">
        <v>0</v>
      </c>
      <c r="H18" s="215">
        <v>0</v>
      </c>
      <c r="I18" s="205">
        <f t="shared" si="1"/>
        <v>0</v>
      </c>
    </row>
    <row r="19" spans="2:9" ht="12">
      <c r="B19" s="120" t="s">
        <v>352</v>
      </c>
      <c r="C19" s="57" t="s">
        <v>51</v>
      </c>
      <c r="D19" s="215">
        <v>0</v>
      </c>
      <c r="E19" s="215"/>
      <c r="F19" s="205">
        <f t="shared" si="0"/>
        <v>0</v>
      </c>
      <c r="G19" s="215">
        <v>0</v>
      </c>
      <c r="H19" s="215">
        <v>0</v>
      </c>
      <c r="I19" s="205">
        <f t="shared" si="1"/>
        <v>0</v>
      </c>
    </row>
    <row r="20" spans="2:9" ht="12">
      <c r="B20" s="120" t="s">
        <v>353</v>
      </c>
      <c r="C20" s="58" t="s">
        <v>52</v>
      </c>
      <c r="D20" s="205">
        <f>'2.2 Revenue contributions '!C15</f>
        <v>0</v>
      </c>
      <c r="E20" s="205">
        <f>'2.2 Revenue contributions '!D15</f>
        <v>0</v>
      </c>
      <c r="F20" s="205">
        <f>'2.2 Revenue contributions '!E15</f>
        <v>0</v>
      </c>
      <c r="G20" s="215">
        <v>0</v>
      </c>
      <c r="H20" s="215">
        <v>0</v>
      </c>
      <c r="I20" s="205">
        <f>SUM(G20:H20)</f>
        <v>0</v>
      </c>
    </row>
    <row r="21" spans="2:9" ht="12">
      <c r="B21" s="120" t="s">
        <v>354</v>
      </c>
      <c r="C21" s="57" t="s">
        <v>22</v>
      </c>
      <c r="D21" s="215">
        <v>9461.22</v>
      </c>
      <c r="E21" s="215"/>
      <c r="F21" s="205">
        <f>SUM(D21:E21)</f>
        <v>9461.22</v>
      </c>
      <c r="G21" s="215">
        <v>17142.27</v>
      </c>
      <c r="H21" s="215">
        <v>0</v>
      </c>
      <c r="I21" s="205">
        <f>SUM(G21:H21)</f>
        <v>17142.27</v>
      </c>
    </row>
    <row r="22" spans="2:9" ht="12">
      <c r="B22" s="120" t="s">
        <v>354</v>
      </c>
      <c r="C22" s="57" t="s">
        <v>54</v>
      </c>
      <c r="D22" s="215">
        <v>11064089.801111132</v>
      </c>
      <c r="E22" s="215"/>
      <c r="F22" s="205">
        <f>SUM(D22:E22)</f>
        <v>11064089.801111132</v>
      </c>
      <c r="G22" s="215">
        <v>11561812.329999788</v>
      </c>
      <c r="H22" s="215">
        <v>0</v>
      </c>
      <c r="I22" s="205">
        <f>SUM(G22:H22)</f>
        <v>11561812.329999788</v>
      </c>
    </row>
    <row r="23" spans="2:9" ht="12.75">
      <c r="B23" s="61"/>
      <c r="C23" s="59" t="s">
        <v>53</v>
      </c>
      <c r="D23" s="206">
        <f aca="true" t="shared" si="2" ref="D23:I23">SUM(D11:D22)</f>
        <v>141583269.11</v>
      </c>
      <c r="E23" s="206">
        <f t="shared" si="2"/>
        <v>0</v>
      </c>
      <c r="F23" s="206">
        <f t="shared" si="2"/>
        <v>141583269.11</v>
      </c>
      <c r="G23" s="206">
        <f t="shared" si="2"/>
        <v>143082745.68999988</v>
      </c>
      <c r="H23" s="206">
        <f t="shared" si="2"/>
        <v>0</v>
      </c>
      <c r="I23" s="206">
        <f t="shared" si="2"/>
        <v>143082745.68999988</v>
      </c>
    </row>
    <row r="24" ht="12">
      <c r="B24" s="115"/>
    </row>
  </sheetData>
  <sheetProtection/>
  <mergeCells count="4">
    <mergeCell ref="B1:C1"/>
    <mergeCell ref="B5:D5"/>
    <mergeCell ref="D7:F7"/>
    <mergeCell ref="G7:I7"/>
  </mergeCells>
  <printOptions/>
  <pageMargins left="0.75" right="0.75" top="1" bottom="1" header="0.5" footer="0.5"/>
  <pageSetup fitToHeight="1" fitToWidth="1" horizontalDpi="600" verticalDpi="600" orientation="landscape" paperSize="9" scale="64" r:id="rId2"/>
  <customProperties>
    <customPr name="_pios_id" r:id="rId3"/>
  </customProperties>
  <drawing r:id="rId1"/>
</worksheet>
</file>

<file path=xl/worksheets/sheet7.xml><?xml version="1.0" encoding="utf-8"?>
<worksheet xmlns="http://schemas.openxmlformats.org/spreadsheetml/2006/main" xmlns:r="http://schemas.openxmlformats.org/officeDocument/2006/relationships">
  <sheetPr>
    <tabColor rgb="FF92D050"/>
  </sheetPr>
  <dimension ref="B1:J27"/>
  <sheetViews>
    <sheetView zoomScalePageLayoutView="0" workbookViewId="0" topLeftCell="A1">
      <selection activeCell="A1" sqref="A1"/>
    </sheetView>
  </sheetViews>
  <sheetFormatPr defaultColWidth="9.140625" defaultRowHeight="12.75"/>
  <cols>
    <col min="1" max="1" width="12.00390625" style="43" customWidth="1"/>
    <col min="2" max="2" width="37.57421875" style="43" customWidth="1"/>
    <col min="3" max="3" width="42.8515625" style="43" customWidth="1"/>
    <col min="4" max="5" width="27.28125" style="43" customWidth="1"/>
    <col min="6" max="6" width="5.8515625" style="43" customWidth="1"/>
    <col min="7" max="7" width="6.7109375" style="43" customWidth="1"/>
    <col min="8" max="10" width="19.8515625" style="43" customWidth="1"/>
    <col min="11" max="11" width="18.28125" style="43" customWidth="1"/>
    <col min="12" max="16384" width="9.140625" style="43" customWidth="1"/>
  </cols>
  <sheetData>
    <row r="1" spans="2:10" ht="20.25">
      <c r="B1" s="44" t="s">
        <v>239</v>
      </c>
      <c r="C1" s="42"/>
      <c r="D1" s="42"/>
      <c r="E1" s="42"/>
      <c r="F1" s="42"/>
      <c r="G1" s="42"/>
      <c r="H1" s="42"/>
      <c r="I1" s="42"/>
      <c r="J1" s="42"/>
    </row>
    <row r="2" spans="2:3" ht="15.75" customHeight="1">
      <c r="B2" s="159" t="str">
        <f>Tradingname</f>
        <v>Eastern Gas Pipeline</v>
      </c>
      <c r="C2" s="160"/>
    </row>
    <row r="3" spans="2:6" ht="18.75" customHeight="1">
      <c r="B3" s="161" t="s">
        <v>224</v>
      </c>
      <c r="C3" s="162">
        <f>Yearending</f>
        <v>43830</v>
      </c>
      <c r="F3" s="124"/>
    </row>
    <row r="4" ht="19.5">
      <c r="B4" s="41"/>
    </row>
    <row r="5" ht="15">
      <c r="B5" s="65" t="s">
        <v>230</v>
      </c>
    </row>
    <row r="6" spans="2:10" ht="12.75">
      <c r="B6" s="45"/>
      <c r="C6" s="48"/>
      <c r="D6" s="48"/>
      <c r="E6" s="48"/>
      <c r="F6" s="48"/>
      <c r="G6" s="49"/>
      <c r="H6" s="66"/>
      <c r="I6" s="50"/>
      <c r="J6" s="50"/>
    </row>
    <row r="7" spans="2:5" ht="39" customHeight="1">
      <c r="B7" s="109" t="s">
        <v>21</v>
      </c>
      <c r="C7" s="53" t="s">
        <v>64</v>
      </c>
      <c r="D7" s="53" t="s">
        <v>65</v>
      </c>
      <c r="E7" s="53" t="s">
        <v>27</v>
      </c>
    </row>
    <row r="8" spans="2:5" ht="13.5" customHeight="1">
      <c r="B8" s="51"/>
      <c r="C8" s="55" t="s">
        <v>226</v>
      </c>
      <c r="D8" s="55" t="s">
        <v>226</v>
      </c>
      <c r="E8" s="55" t="s">
        <v>226</v>
      </c>
    </row>
    <row r="9" spans="2:5" ht="13.5" customHeight="1">
      <c r="B9" s="123"/>
      <c r="C9" s="123"/>
      <c r="D9" s="123"/>
      <c r="E9" s="123"/>
    </row>
    <row r="10" spans="2:5" ht="13.5" customHeight="1">
      <c r="B10" s="123"/>
      <c r="C10" s="123"/>
      <c r="D10" s="123"/>
      <c r="E10" s="123"/>
    </row>
    <row r="11" spans="2:5" ht="13.5" customHeight="1">
      <c r="B11" s="123"/>
      <c r="C11" s="123"/>
      <c r="D11" s="123"/>
      <c r="E11" s="123"/>
    </row>
    <row r="12" spans="2:5" ht="13.5" customHeight="1">
      <c r="B12" s="123"/>
      <c r="C12" s="123"/>
      <c r="D12" s="123"/>
      <c r="E12" s="123"/>
    </row>
    <row r="13" spans="2:5" ht="13.5" customHeight="1">
      <c r="B13" s="123"/>
      <c r="C13" s="123"/>
      <c r="D13" s="123"/>
      <c r="E13" s="123"/>
    </row>
    <row r="14" spans="2:5" ht="13.5" customHeight="1">
      <c r="B14" s="123"/>
      <c r="C14" s="123"/>
      <c r="D14" s="123"/>
      <c r="E14" s="123"/>
    </row>
    <row r="15" spans="2:5" ht="12.75">
      <c r="B15" s="166" t="s">
        <v>27</v>
      </c>
      <c r="C15" s="121">
        <f>SUM(C9:C14)</f>
        <v>0</v>
      </c>
      <c r="D15" s="121">
        <f>SUM(D9:D14)</f>
        <v>0</v>
      </c>
      <c r="E15" s="121">
        <f>SUM(E9:E14)</f>
        <v>0</v>
      </c>
    </row>
    <row r="17" ht="15">
      <c r="B17" s="65" t="s">
        <v>231</v>
      </c>
    </row>
    <row r="18" spans="2:6" ht="19.5" customHeight="1">
      <c r="B18" s="45"/>
      <c r="C18" s="48"/>
      <c r="D18" s="48"/>
      <c r="E18" s="48"/>
      <c r="F18" s="48"/>
    </row>
    <row r="19" spans="2:4" ht="24.75" customHeight="1">
      <c r="B19" s="51" t="s">
        <v>160</v>
      </c>
      <c r="C19" s="109" t="s">
        <v>21</v>
      </c>
      <c r="D19" s="53" t="s">
        <v>27</v>
      </c>
    </row>
    <row r="20" spans="2:4" ht="12.75">
      <c r="B20" s="51"/>
      <c r="C20" s="55"/>
      <c r="D20" s="55" t="s">
        <v>226</v>
      </c>
    </row>
    <row r="21" spans="2:4" ht="12">
      <c r="B21" s="123"/>
      <c r="C21" s="123"/>
      <c r="D21" s="123"/>
    </row>
    <row r="22" spans="2:4" ht="12">
      <c r="B22" s="123"/>
      <c r="C22" s="123"/>
      <c r="D22" s="123"/>
    </row>
    <row r="23" spans="2:4" ht="12">
      <c r="B23" s="123"/>
      <c r="C23" s="123"/>
      <c r="D23" s="123"/>
    </row>
    <row r="24" spans="2:4" ht="12">
      <c r="B24" s="123"/>
      <c r="C24" s="123"/>
      <c r="D24" s="123"/>
    </row>
    <row r="25" spans="2:4" ht="12">
      <c r="B25" s="123"/>
      <c r="C25" s="123"/>
      <c r="D25" s="123"/>
    </row>
    <row r="26" spans="2:4" ht="12">
      <c r="B26" s="123"/>
      <c r="C26" s="123"/>
      <c r="D26" s="123"/>
    </row>
    <row r="27" spans="2:4" ht="12.75">
      <c r="B27" s="283" t="s">
        <v>159</v>
      </c>
      <c r="C27" s="284"/>
      <c r="D27" s="121">
        <f>SUM(D21:D26)</f>
        <v>0</v>
      </c>
    </row>
  </sheetData>
  <sheetProtection/>
  <mergeCells count="1">
    <mergeCell ref="B27:C27"/>
  </mergeCells>
  <printOptions/>
  <pageMargins left="0.75" right="0.75" top="1" bottom="1" header="0.5" footer="0.5"/>
  <pageSetup horizontalDpi="600" verticalDpi="600" orientation="landscape" paperSize="9" scale="59" r:id="rId2"/>
  <colBreaks count="1" manualBreakCount="1">
    <brk id="7" max="22" man="1"/>
  </colBreaks>
  <customProperties>
    <customPr name="_pios_id" r:id="rId3"/>
  </customProperties>
  <drawing r:id="rId1"/>
</worksheet>
</file>

<file path=xl/worksheets/sheet8.xml><?xml version="1.0" encoding="utf-8"?>
<worksheet xmlns="http://schemas.openxmlformats.org/spreadsheetml/2006/main" xmlns:r="http://schemas.openxmlformats.org/officeDocument/2006/relationships">
  <sheetPr>
    <tabColor rgb="FF92D050"/>
  </sheetPr>
  <dimension ref="B1:H36"/>
  <sheetViews>
    <sheetView zoomScalePageLayoutView="0" workbookViewId="0" topLeftCell="A1">
      <selection activeCell="A1" sqref="A1"/>
    </sheetView>
  </sheetViews>
  <sheetFormatPr defaultColWidth="9.140625" defaultRowHeight="12.75"/>
  <cols>
    <col min="1" max="1" width="12.421875" style="84" customWidth="1"/>
    <col min="2" max="2" width="18.57421875" style="84" customWidth="1"/>
    <col min="3" max="3" width="42.28125" style="84" customWidth="1"/>
    <col min="4" max="4" width="26.8515625" style="84" customWidth="1"/>
    <col min="5" max="5" width="22.57421875" style="84" customWidth="1"/>
    <col min="6" max="6" width="20.57421875" style="84" customWidth="1"/>
    <col min="7" max="8" width="22.57421875" style="84" customWidth="1"/>
    <col min="9" max="9" width="9.421875" style="84" customWidth="1"/>
    <col min="10" max="10" width="25.140625" style="84" customWidth="1"/>
    <col min="11" max="16384" width="9.140625" style="84" customWidth="1"/>
  </cols>
  <sheetData>
    <row r="1" spans="2:8" ht="19.5">
      <c r="B1" s="285" t="s">
        <v>234</v>
      </c>
      <c r="C1" s="285"/>
      <c r="D1" s="42"/>
      <c r="E1" s="42"/>
      <c r="F1" s="42"/>
      <c r="G1" s="42"/>
      <c r="H1" s="42"/>
    </row>
    <row r="2" spans="2:8" ht="17.25" customHeight="1">
      <c r="B2" s="159" t="str">
        <f>Tradingname</f>
        <v>Eastern Gas Pipeline</v>
      </c>
      <c r="C2" s="160"/>
      <c r="D2" s="85"/>
      <c r="E2" s="85"/>
      <c r="G2" s="85"/>
      <c r="H2" s="85"/>
    </row>
    <row r="3" spans="2:3" ht="17.25" customHeight="1">
      <c r="B3" s="161" t="s">
        <v>224</v>
      </c>
      <c r="C3" s="162">
        <f>Yearending</f>
        <v>43830</v>
      </c>
    </row>
    <row r="4" ht="14.25" customHeight="1">
      <c r="B4" s="41"/>
    </row>
    <row r="5" spans="2:8" ht="15">
      <c r="B5" s="88" t="s">
        <v>235</v>
      </c>
      <c r="C5" s="86"/>
      <c r="D5" s="86"/>
      <c r="E5" s="86"/>
      <c r="F5" s="87"/>
      <c r="G5" s="86"/>
      <c r="H5" s="86"/>
    </row>
    <row r="6" spans="2:8" ht="15">
      <c r="B6" s="88"/>
      <c r="C6" s="86"/>
      <c r="D6" s="86"/>
      <c r="E6" s="86"/>
      <c r="F6" s="87"/>
      <c r="G6" s="86"/>
      <c r="H6" s="86"/>
    </row>
    <row r="7" spans="2:8" ht="40.5" customHeight="1">
      <c r="B7" s="89" t="s">
        <v>271</v>
      </c>
      <c r="C7" s="89" t="s">
        <v>232</v>
      </c>
      <c r="D7" s="169" t="s">
        <v>265</v>
      </c>
      <c r="E7" s="169" t="s">
        <v>267</v>
      </c>
      <c r="F7" s="169" t="s">
        <v>81</v>
      </c>
      <c r="G7" s="169" t="s">
        <v>106</v>
      </c>
      <c r="H7" s="169" t="s">
        <v>107</v>
      </c>
    </row>
    <row r="8" spans="2:8" ht="12.75">
      <c r="B8" s="91"/>
      <c r="C8" s="89" t="s">
        <v>233</v>
      </c>
      <c r="D8" s="170" t="s">
        <v>226</v>
      </c>
      <c r="E8" s="170" t="s">
        <v>226</v>
      </c>
      <c r="F8" s="170"/>
      <c r="G8" s="170" t="s">
        <v>226</v>
      </c>
      <c r="H8" s="170" t="s">
        <v>226</v>
      </c>
    </row>
    <row r="9" spans="2:8" ht="12">
      <c r="B9" s="171"/>
      <c r="C9" s="171"/>
      <c r="D9" s="94"/>
      <c r="E9" s="94"/>
      <c r="F9" s="167"/>
      <c r="G9" s="168">
        <f aca="true" t="shared" si="0" ref="G9:G35">D9*F9</f>
        <v>0</v>
      </c>
      <c r="H9" s="168">
        <f>E9*F9</f>
        <v>0</v>
      </c>
    </row>
    <row r="10" spans="2:8" ht="12">
      <c r="B10" s="171"/>
      <c r="C10" s="171"/>
      <c r="D10" s="94"/>
      <c r="E10" s="94"/>
      <c r="F10" s="167"/>
      <c r="G10" s="168">
        <f t="shared" si="0"/>
        <v>0</v>
      </c>
      <c r="H10" s="168">
        <f aca="true" t="shared" si="1" ref="H10:H35">E10*F10</f>
        <v>0</v>
      </c>
    </row>
    <row r="11" spans="2:8" ht="12">
      <c r="B11" s="171"/>
      <c r="C11" s="171"/>
      <c r="D11" s="94"/>
      <c r="E11" s="94"/>
      <c r="F11" s="167"/>
      <c r="G11" s="168">
        <f t="shared" si="0"/>
        <v>0</v>
      </c>
      <c r="H11" s="168">
        <f t="shared" si="1"/>
        <v>0</v>
      </c>
    </row>
    <row r="12" spans="2:8" ht="12">
      <c r="B12" s="171"/>
      <c r="C12" s="171"/>
      <c r="D12" s="94"/>
      <c r="E12" s="94"/>
      <c r="F12" s="167"/>
      <c r="G12" s="168">
        <f t="shared" si="0"/>
        <v>0</v>
      </c>
      <c r="H12" s="168">
        <f t="shared" si="1"/>
        <v>0</v>
      </c>
    </row>
    <row r="13" spans="2:8" ht="12">
      <c r="B13" s="171"/>
      <c r="C13" s="171"/>
      <c r="D13" s="94"/>
      <c r="E13" s="94"/>
      <c r="F13" s="167"/>
      <c r="G13" s="168">
        <f t="shared" si="0"/>
        <v>0</v>
      </c>
      <c r="H13" s="168">
        <f t="shared" si="1"/>
        <v>0</v>
      </c>
    </row>
    <row r="14" spans="2:8" ht="12">
      <c r="B14" s="171"/>
      <c r="C14" s="171"/>
      <c r="D14" s="94"/>
      <c r="E14" s="94"/>
      <c r="F14" s="167"/>
      <c r="G14" s="168">
        <f t="shared" si="0"/>
        <v>0</v>
      </c>
      <c r="H14" s="168">
        <f t="shared" si="1"/>
        <v>0</v>
      </c>
    </row>
    <row r="15" spans="2:8" ht="12">
      <c r="B15" s="171"/>
      <c r="C15" s="171"/>
      <c r="D15" s="94"/>
      <c r="E15" s="94"/>
      <c r="F15" s="167"/>
      <c r="G15" s="168">
        <f t="shared" si="0"/>
        <v>0</v>
      </c>
      <c r="H15" s="168">
        <f t="shared" si="1"/>
        <v>0</v>
      </c>
    </row>
    <row r="16" spans="2:8" ht="12">
      <c r="B16" s="171"/>
      <c r="C16" s="171"/>
      <c r="D16" s="94"/>
      <c r="E16" s="94"/>
      <c r="F16" s="167"/>
      <c r="G16" s="168">
        <f t="shared" si="0"/>
        <v>0</v>
      </c>
      <c r="H16" s="168">
        <f t="shared" si="1"/>
        <v>0</v>
      </c>
    </row>
    <row r="17" spans="2:8" ht="12">
      <c r="B17" s="171"/>
      <c r="C17" s="171"/>
      <c r="D17" s="94"/>
      <c r="E17" s="94"/>
      <c r="F17" s="167"/>
      <c r="G17" s="168">
        <f t="shared" si="0"/>
        <v>0</v>
      </c>
      <c r="H17" s="168">
        <f t="shared" si="1"/>
        <v>0</v>
      </c>
    </row>
    <row r="18" spans="2:8" ht="12">
      <c r="B18" s="171"/>
      <c r="C18" s="171"/>
      <c r="D18" s="94"/>
      <c r="E18" s="94"/>
      <c r="F18" s="167"/>
      <c r="G18" s="168">
        <f t="shared" si="0"/>
        <v>0</v>
      </c>
      <c r="H18" s="168">
        <f t="shared" si="1"/>
        <v>0</v>
      </c>
    </row>
    <row r="19" spans="2:8" ht="12">
      <c r="B19" s="171"/>
      <c r="C19" s="171"/>
      <c r="D19" s="94"/>
      <c r="E19" s="94"/>
      <c r="F19" s="167"/>
      <c r="G19" s="168">
        <f t="shared" si="0"/>
        <v>0</v>
      </c>
      <c r="H19" s="168">
        <f t="shared" si="1"/>
        <v>0</v>
      </c>
    </row>
    <row r="20" spans="2:8" ht="12">
      <c r="B20" s="171"/>
      <c r="C20" s="171"/>
      <c r="D20" s="94"/>
      <c r="E20" s="94"/>
      <c r="F20" s="167"/>
      <c r="G20" s="168">
        <f t="shared" si="0"/>
        <v>0</v>
      </c>
      <c r="H20" s="168">
        <f t="shared" si="1"/>
        <v>0</v>
      </c>
    </row>
    <row r="21" spans="2:8" ht="12">
      <c r="B21" s="171"/>
      <c r="C21" s="171"/>
      <c r="D21" s="94"/>
      <c r="E21" s="94"/>
      <c r="F21" s="167"/>
      <c r="G21" s="168">
        <f t="shared" si="0"/>
        <v>0</v>
      </c>
      <c r="H21" s="168">
        <f t="shared" si="1"/>
        <v>0</v>
      </c>
    </row>
    <row r="22" spans="2:8" ht="12">
      <c r="B22" s="171"/>
      <c r="C22" s="171"/>
      <c r="D22" s="94"/>
      <c r="E22" s="94"/>
      <c r="F22" s="167"/>
      <c r="G22" s="168">
        <f t="shared" si="0"/>
        <v>0</v>
      </c>
      <c r="H22" s="168">
        <f t="shared" si="1"/>
        <v>0</v>
      </c>
    </row>
    <row r="23" spans="2:8" ht="12">
      <c r="B23" s="171"/>
      <c r="C23" s="171"/>
      <c r="D23" s="94"/>
      <c r="E23" s="94"/>
      <c r="F23" s="167"/>
      <c r="G23" s="168">
        <f t="shared" si="0"/>
        <v>0</v>
      </c>
      <c r="H23" s="168">
        <f t="shared" si="1"/>
        <v>0</v>
      </c>
    </row>
    <row r="24" spans="2:8" ht="12">
      <c r="B24" s="171"/>
      <c r="C24" s="171"/>
      <c r="D24" s="94"/>
      <c r="E24" s="94"/>
      <c r="F24" s="167"/>
      <c r="G24" s="168">
        <f t="shared" si="0"/>
        <v>0</v>
      </c>
      <c r="H24" s="168">
        <f t="shared" si="1"/>
        <v>0</v>
      </c>
    </row>
    <row r="25" spans="2:8" ht="12">
      <c r="B25" s="171"/>
      <c r="C25" s="171"/>
      <c r="D25" s="94"/>
      <c r="E25" s="94"/>
      <c r="F25" s="167"/>
      <c r="G25" s="168">
        <f t="shared" si="0"/>
        <v>0</v>
      </c>
      <c r="H25" s="168">
        <f t="shared" si="1"/>
        <v>0</v>
      </c>
    </row>
    <row r="26" spans="2:8" ht="12">
      <c r="B26" s="171"/>
      <c r="C26" s="171"/>
      <c r="D26" s="94"/>
      <c r="E26" s="94"/>
      <c r="F26" s="167"/>
      <c r="G26" s="168">
        <f t="shared" si="0"/>
        <v>0</v>
      </c>
      <c r="H26" s="168">
        <f t="shared" si="1"/>
        <v>0</v>
      </c>
    </row>
    <row r="27" spans="2:8" ht="12">
      <c r="B27" s="171"/>
      <c r="C27" s="171"/>
      <c r="D27" s="94"/>
      <c r="E27" s="94"/>
      <c r="F27" s="167"/>
      <c r="G27" s="168">
        <f t="shared" si="0"/>
        <v>0</v>
      </c>
      <c r="H27" s="168">
        <f t="shared" si="1"/>
        <v>0</v>
      </c>
    </row>
    <row r="28" spans="2:8" ht="12">
      <c r="B28" s="171"/>
      <c r="C28" s="171"/>
      <c r="D28" s="94"/>
      <c r="E28" s="94"/>
      <c r="F28" s="167"/>
      <c r="G28" s="168">
        <f t="shared" si="0"/>
        <v>0</v>
      </c>
      <c r="H28" s="168">
        <f t="shared" si="1"/>
        <v>0</v>
      </c>
    </row>
    <row r="29" spans="2:8" ht="12">
      <c r="B29" s="171"/>
      <c r="C29" s="171"/>
      <c r="D29" s="94"/>
      <c r="E29" s="94"/>
      <c r="F29" s="167"/>
      <c r="G29" s="168">
        <f t="shared" si="0"/>
        <v>0</v>
      </c>
      <c r="H29" s="168">
        <f t="shared" si="1"/>
        <v>0</v>
      </c>
    </row>
    <row r="30" spans="2:8" ht="12">
      <c r="B30" s="171"/>
      <c r="C30" s="171"/>
      <c r="D30" s="94"/>
      <c r="E30" s="94"/>
      <c r="F30" s="167"/>
      <c r="G30" s="168">
        <f t="shared" si="0"/>
        <v>0</v>
      </c>
      <c r="H30" s="168">
        <f t="shared" si="1"/>
        <v>0</v>
      </c>
    </row>
    <row r="31" spans="2:8" ht="12">
      <c r="B31" s="171"/>
      <c r="C31" s="171"/>
      <c r="D31" s="94"/>
      <c r="E31" s="94"/>
      <c r="F31" s="167"/>
      <c r="G31" s="168">
        <f t="shared" si="0"/>
        <v>0</v>
      </c>
      <c r="H31" s="168">
        <f t="shared" si="1"/>
        <v>0</v>
      </c>
    </row>
    <row r="32" spans="2:8" ht="12">
      <c r="B32" s="171"/>
      <c r="C32" s="171"/>
      <c r="D32" s="94"/>
      <c r="E32" s="94"/>
      <c r="F32" s="167"/>
      <c r="G32" s="168">
        <f t="shared" si="0"/>
        <v>0</v>
      </c>
      <c r="H32" s="168">
        <f t="shared" si="1"/>
        <v>0</v>
      </c>
    </row>
    <row r="33" spans="2:8" ht="12">
      <c r="B33" s="171"/>
      <c r="C33" s="171"/>
      <c r="D33" s="94"/>
      <c r="E33" s="94"/>
      <c r="F33" s="167"/>
      <c r="G33" s="168">
        <f t="shared" si="0"/>
        <v>0</v>
      </c>
      <c r="H33" s="168">
        <f t="shared" si="1"/>
        <v>0</v>
      </c>
    </row>
    <row r="34" spans="2:8" ht="12">
      <c r="B34" s="171"/>
      <c r="C34" s="171"/>
      <c r="D34" s="94"/>
      <c r="E34" s="94"/>
      <c r="F34" s="167"/>
      <c r="G34" s="168">
        <f t="shared" si="0"/>
        <v>0</v>
      </c>
      <c r="H34" s="168">
        <f t="shared" si="1"/>
        <v>0</v>
      </c>
    </row>
    <row r="35" spans="2:8" ht="12">
      <c r="B35" s="171"/>
      <c r="C35" s="171"/>
      <c r="D35" s="94"/>
      <c r="E35" s="94"/>
      <c r="F35" s="167"/>
      <c r="G35" s="168">
        <f t="shared" si="0"/>
        <v>0</v>
      </c>
      <c r="H35" s="168">
        <f t="shared" si="1"/>
        <v>0</v>
      </c>
    </row>
    <row r="36" spans="2:8" ht="12.75">
      <c r="B36" s="106"/>
      <c r="C36" s="166" t="s">
        <v>27</v>
      </c>
      <c r="D36" s="122">
        <f>SUM(D9:D35)</f>
        <v>0</v>
      </c>
      <c r="E36" s="122">
        <f>SUM(E9:E35)</f>
        <v>0</v>
      </c>
      <c r="F36" s="96"/>
      <c r="G36" s="168">
        <f>SUM(G9:G35)</f>
        <v>0</v>
      </c>
      <c r="H36" s="168">
        <f>SUM(H9:H35)</f>
        <v>0</v>
      </c>
    </row>
  </sheetData>
  <sheetProtection/>
  <mergeCells count="1">
    <mergeCell ref="B1:C1"/>
  </mergeCells>
  <printOptions/>
  <pageMargins left="0.75" right="0.75" top="1" bottom="1" header="0.5" footer="0.5"/>
  <pageSetup horizontalDpi="600" verticalDpi="600" orientation="landscape" paperSize="9" scale="30" r:id="rId2"/>
  <customProperties>
    <customPr name="_pios_id" r:id="rId3"/>
  </customProperties>
  <drawing r:id="rId1"/>
</worksheet>
</file>

<file path=xl/worksheets/sheet9.xml><?xml version="1.0" encoding="utf-8"?>
<worksheet xmlns="http://schemas.openxmlformats.org/spreadsheetml/2006/main" xmlns:r="http://schemas.openxmlformats.org/officeDocument/2006/relationships">
  <sheetPr>
    <tabColor rgb="FF92D050"/>
  </sheetPr>
  <dimension ref="B1:I36"/>
  <sheetViews>
    <sheetView zoomScale="70" zoomScaleNormal="70"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D9" sqref="D9"/>
    </sheetView>
  </sheetViews>
  <sheetFormatPr defaultColWidth="9.140625" defaultRowHeight="12.75"/>
  <cols>
    <col min="1" max="1" width="11.28125" style="84" customWidth="1"/>
    <col min="2" max="2" width="21.00390625" style="84" customWidth="1"/>
    <col min="3" max="3" width="30.00390625" style="84" customWidth="1"/>
    <col min="4" max="4" width="26.7109375" style="84" customWidth="1"/>
    <col min="5" max="5" width="23.57421875" style="84" customWidth="1"/>
    <col min="6" max="6" width="22.57421875" style="84" customWidth="1"/>
    <col min="7" max="7" width="20.57421875" style="84" customWidth="1"/>
    <col min="8" max="9" width="22.57421875" style="84" customWidth="1"/>
    <col min="10" max="10" width="9.421875" style="84" customWidth="1"/>
    <col min="11" max="11" width="25.140625" style="84" customWidth="1"/>
    <col min="12" max="16384" width="9.140625" style="84" customWidth="1"/>
  </cols>
  <sheetData>
    <row r="1" spans="2:9" ht="19.5">
      <c r="B1" s="285" t="s">
        <v>197</v>
      </c>
      <c r="C1" s="285"/>
      <c r="D1" s="42"/>
      <c r="E1" s="42"/>
      <c r="F1" s="42"/>
      <c r="G1" s="42"/>
      <c r="H1" s="42"/>
      <c r="I1" s="42"/>
    </row>
    <row r="2" spans="2:9" ht="16.5" customHeight="1">
      <c r="B2" s="159" t="str">
        <f>Tradingname</f>
        <v>Eastern Gas Pipeline</v>
      </c>
      <c r="C2" s="160"/>
      <c r="D2" s="85"/>
      <c r="E2" s="85"/>
      <c r="F2" s="85"/>
      <c r="H2" s="85"/>
      <c r="I2" s="85"/>
    </row>
    <row r="3" spans="2:3" ht="13.5">
      <c r="B3" s="161" t="s">
        <v>224</v>
      </c>
      <c r="C3" s="162">
        <f>Yearending</f>
        <v>43830</v>
      </c>
    </row>
    <row r="4" spans="2:5" ht="19.5">
      <c r="B4" s="41"/>
      <c r="E4" s="176"/>
    </row>
    <row r="5" spans="2:9" ht="15">
      <c r="B5" s="88" t="s">
        <v>236</v>
      </c>
      <c r="C5" s="86"/>
      <c r="D5" s="86"/>
      <c r="E5" s="86"/>
      <c r="F5" s="86"/>
      <c r="G5" s="87"/>
      <c r="H5" s="86"/>
      <c r="I5" s="86"/>
    </row>
    <row r="6" spans="2:9" ht="15">
      <c r="B6" s="88"/>
      <c r="C6" s="86"/>
      <c r="D6" s="86"/>
      <c r="E6" s="86"/>
      <c r="F6" s="86"/>
      <c r="G6" s="87"/>
      <c r="H6" s="86"/>
      <c r="I6" s="86"/>
    </row>
    <row r="7" spans="2:9" ht="40.5" customHeight="1">
      <c r="B7" s="89" t="s">
        <v>271</v>
      </c>
      <c r="C7" s="89" t="s">
        <v>21</v>
      </c>
      <c r="D7" s="174" t="s">
        <v>82</v>
      </c>
      <c r="E7" s="169" t="s">
        <v>266</v>
      </c>
      <c r="F7" s="169" t="s">
        <v>268</v>
      </c>
      <c r="G7" s="169" t="s">
        <v>81</v>
      </c>
      <c r="H7" s="169" t="s">
        <v>106</v>
      </c>
      <c r="I7" s="169" t="s">
        <v>107</v>
      </c>
    </row>
    <row r="8" spans="2:9" ht="12.75">
      <c r="B8" s="91"/>
      <c r="C8" s="91" t="s">
        <v>237</v>
      </c>
      <c r="D8" s="114"/>
      <c r="E8" s="170" t="s">
        <v>226</v>
      </c>
      <c r="F8" s="170" t="s">
        <v>226</v>
      </c>
      <c r="G8" s="170"/>
      <c r="H8" s="170" t="s">
        <v>226</v>
      </c>
      <c r="I8" s="170" t="s">
        <v>226</v>
      </c>
    </row>
    <row r="9" spans="2:9" ht="12">
      <c r="B9" s="171" t="s">
        <v>355</v>
      </c>
      <c r="C9" s="60" t="s">
        <v>60</v>
      </c>
      <c r="D9" s="171"/>
      <c r="E9" s="172"/>
      <c r="F9" s="213">
        <v>-76526946.99999999</v>
      </c>
      <c r="G9" s="175">
        <v>0.12578857601623653</v>
      </c>
      <c r="H9" s="214">
        <f>E9*G9</f>
        <v>0</v>
      </c>
      <c r="I9" s="214">
        <f>F9*G9</f>
        <v>-9626215.690000001</v>
      </c>
    </row>
    <row r="10" spans="2:9" ht="24.75">
      <c r="B10" s="171" t="s">
        <v>355</v>
      </c>
      <c r="C10" s="60" t="s">
        <v>70</v>
      </c>
      <c r="D10" s="171"/>
      <c r="E10" s="172"/>
      <c r="F10" s="213">
        <v>-16455123.905018019</v>
      </c>
      <c r="G10" s="175">
        <v>0.13891430331383353</v>
      </c>
      <c r="H10" s="214">
        <f aca="true" t="shared" si="0" ref="H10:H35">E10*G10</f>
        <v>0</v>
      </c>
      <c r="I10" s="214">
        <f aca="true" t="shared" si="1" ref="I10:I35">F10*G10</f>
        <v>-2285852.073208386</v>
      </c>
    </row>
    <row r="11" spans="2:9" ht="12">
      <c r="B11" s="171" t="s">
        <v>355</v>
      </c>
      <c r="C11" s="190" t="s">
        <v>61</v>
      </c>
      <c r="D11" s="171"/>
      <c r="E11" s="172"/>
      <c r="F11" s="213">
        <v>-13903790.24</v>
      </c>
      <c r="G11" s="175">
        <v>0.13700375848017682</v>
      </c>
      <c r="H11" s="214">
        <f t="shared" si="0"/>
        <v>0</v>
      </c>
      <c r="I11" s="214">
        <f t="shared" si="1"/>
        <v>-1904871.5199999998</v>
      </c>
    </row>
    <row r="12" spans="2:9" ht="12">
      <c r="B12" s="171" t="s">
        <v>355</v>
      </c>
      <c r="C12" s="60" t="s">
        <v>62</v>
      </c>
      <c r="D12" s="213"/>
      <c r="E12" s="213">
        <v>-37979494.89999996</v>
      </c>
      <c r="F12" s="213">
        <v>0</v>
      </c>
      <c r="G12" s="175">
        <v>0.027454856172929278</v>
      </c>
      <c r="H12" s="214">
        <f t="shared" si="0"/>
        <v>-1042721.57</v>
      </c>
      <c r="I12" s="214">
        <f t="shared" si="1"/>
        <v>0</v>
      </c>
    </row>
    <row r="13" spans="2:9" ht="12">
      <c r="B13" s="171" t="s">
        <v>355</v>
      </c>
      <c r="C13" s="60" t="s">
        <v>71</v>
      </c>
      <c r="D13" s="171"/>
      <c r="E13" s="172"/>
      <c r="F13" s="213">
        <v>-3851062.992920297</v>
      </c>
      <c r="G13" s="175">
        <v>0.14890569148618027</v>
      </c>
      <c r="H13" s="214">
        <f t="shared" si="0"/>
        <v>0</v>
      </c>
      <c r="I13" s="214">
        <f t="shared" si="1"/>
        <v>-573445.1979176358</v>
      </c>
    </row>
    <row r="14" spans="2:9" ht="12">
      <c r="B14" s="171" t="s">
        <v>355</v>
      </c>
      <c r="C14" s="190" t="s">
        <v>158</v>
      </c>
      <c r="D14" s="171"/>
      <c r="E14" s="172"/>
      <c r="F14" s="213">
        <v>0</v>
      </c>
      <c r="G14" s="175">
        <v>0</v>
      </c>
      <c r="H14" s="214">
        <f t="shared" si="0"/>
        <v>0</v>
      </c>
      <c r="I14" s="214">
        <f t="shared" si="1"/>
        <v>0</v>
      </c>
    </row>
    <row r="15" spans="2:9" ht="24.75">
      <c r="B15" s="171" t="s">
        <v>355</v>
      </c>
      <c r="C15" s="190" t="s">
        <v>63</v>
      </c>
      <c r="D15" s="171"/>
      <c r="E15" s="172"/>
      <c r="F15" s="213">
        <v>0</v>
      </c>
      <c r="G15" s="175">
        <v>0</v>
      </c>
      <c r="H15" s="214">
        <f t="shared" si="0"/>
        <v>0</v>
      </c>
      <c r="I15" s="214">
        <f t="shared" si="1"/>
        <v>0</v>
      </c>
    </row>
    <row r="16" spans="2:9" ht="24.75">
      <c r="B16" s="171" t="s">
        <v>355</v>
      </c>
      <c r="C16" s="190" t="s">
        <v>1</v>
      </c>
      <c r="D16" s="171"/>
      <c r="E16" s="172"/>
      <c r="F16" s="172"/>
      <c r="G16" s="175">
        <v>0</v>
      </c>
      <c r="H16" s="214">
        <f t="shared" si="0"/>
        <v>0</v>
      </c>
      <c r="I16" s="214">
        <f t="shared" si="1"/>
        <v>0</v>
      </c>
    </row>
    <row r="17" spans="2:9" ht="12">
      <c r="B17" s="171" t="s">
        <v>355</v>
      </c>
      <c r="C17" s="60" t="s">
        <v>221</v>
      </c>
      <c r="D17" s="171"/>
      <c r="E17" s="191">
        <f>SUM(E18:E35)</f>
        <v>0</v>
      </c>
      <c r="F17" s="191">
        <f>SUM(F18:F35)</f>
        <v>0</v>
      </c>
      <c r="G17" s="191"/>
      <c r="H17" s="191">
        <f>SUM(H18:H35)</f>
        <v>0</v>
      </c>
      <c r="I17" s="191">
        <f>SUM(I18:I35)</f>
        <v>0</v>
      </c>
    </row>
    <row r="18" spans="2:9" ht="12">
      <c r="B18" s="171"/>
      <c r="C18" s="171" t="s">
        <v>281</v>
      </c>
      <c r="D18" s="171"/>
      <c r="E18" s="172"/>
      <c r="F18" s="172"/>
      <c r="G18" s="175"/>
      <c r="H18" s="173">
        <f t="shared" si="0"/>
        <v>0</v>
      </c>
      <c r="I18" s="173">
        <f t="shared" si="1"/>
        <v>0</v>
      </c>
    </row>
    <row r="19" spans="2:9" ht="12">
      <c r="B19" s="171"/>
      <c r="C19" s="171"/>
      <c r="D19" s="171"/>
      <c r="E19" s="172"/>
      <c r="F19" s="172"/>
      <c r="G19" s="175"/>
      <c r="H19" s="173">
        <f t="shared" si="0"/>
        <v>0</v>
      </c>
      <c r="I19" s="173">
        <f t="shared" si="1"/>
        <v>0</v>
      </c>
    </row>
    <row r="20" spans="2:9" ht="12">
      <c r="B20" s="171"/>
      <c r="C20" s="171"/>
      <c r="D20" s="171"/>
      <c r="E20" s="172"/>
      <c r="F20" s="172"/>
      <c r="G20" s="175"/>
      <c r="H20" s="173">
        <f t="shared" si="0"/>
        <v>0</v>
      </c>
      <c r="I20" s="173">
        <f t="shared" si="1"/>
        <v>0</v>
      </c>
    </row>
    <row r="21" spans="2:9" ht="12">
      <c r="B21" s="171"/>
      <c r="C21" s="171"/>
      <c r="D21" s="171"/>
      <c r="E21" s="172"/>
      <c r="F21" s="172"/>
      <c r="G21" s="175"/>
      <c r="H21" s="173">
        <f t="shared" si="0"/>
        <v>0</v>
      </c>
      <c r="I21" s="173">
        <f t="shared" si="1"/>
        <v>0</v>
      </c>
    </row>
    <row r="22" spans="2:9" ht="12">
      <c r="B22" s="171"/>
      <c r="C22" s="171"/>
      <c r="D22" s="171"/>
      <c r="E22" s="172"/>
      <c r="F22" s="172"/>
      <c r="G22" s="175"/>
      <c r="H22" s="173">
        <f t="shared" si="0"/>
        <v>0</v>
      </c>
      <c r="I22" s="173">
        <f t="shared" si="1"/>
        <v>0</v>
      </c>
    </row>
    <row r="23" spans="2:9" ht="12">
      <c r="B23" s="171"/>
      <c r="C23" s="171"/>
      <c r="D23" s="171"/>
      <c r="E23" s="172"/>
      <c r="F23" s="172"/>
      <c r="G23" s="175"/>
      <c r="H23" s="173">
        <f t="shared" si="0"/>
        <v>0</v>
      </c>
      <c r="I23" s="173">
        <f t="shared" si="1"/>
        <v>0</v>
      </c>
    </row>
    <row r="24" spans="2:9" ht="12">
      <c r="B24" s="171"/>
      <c r="C24" s="171"/>
      <c r="D24" s="171"/>
      <c r="E24" s="172"/>
      <c r="F24" s="172"/>
      <c r="G24" s="175"/>
      <c r="H24" s="173">
        <f t="shared" si="0"/>
        <v>0</v>
      </c>
      <c r="I24" s="173">
        <f t="shared" si="1"/>
        <v>0</v>
      </c>
    </row>
    <row r="25" spans="2:9" ht="12">
      <c r="B25" s="171"/>
      <c r="C25" s="171"/>
      <c r="D25" s="171"/>
      <c r="E25" s="172"/>
      <c r="F25" s="172"/>
      <c r="G25" s="175"/>
      <c r="H25" s="173">
        <f t="shared" si="0"/>
        <v>0</v>
      </c>
      <c r="I25" s="173">
        <f t="shared" si="1"/>
        <v>0</v>
      </c>
    </row>
    <row r="26" spans="2:9" ht="12">
      <c r="B26" s="171"/>
      <c r="C26" s="171"/>
      <c r="D26" s="171"/>
      <c r="E26" s="172"/>
      <c r="F26" s="172"/>
      <c r="G26" s="175"/>
      <c r="H26" s="173">
        <f t="shared" si="0"/>
        <v>0</v>
      </c>
      <c r="I26" s="173">
        <f t="shared" si="1"/>
        <v>0</v>
      </c>
    </row>
    <row r="27" spans="2:9" ht="12">
      <c r="B27" s="171"/>
      <c r="C27" s="171"/>
      <c r="D27" s="171"/>
      <c r="E27" s="172"/>
      <c r="F27" s="172"/>
      <c r="G27" s="175"/>
      <c r="H27" s="173">
        <f t="shared" si="0"/>
        <v>0</v>
      </c>
      <c r="I27" s="173">
        <f t="shared" si="1"/>
        <v>0</v>
      </c>
    </row>
    <row r="28" spans="2:9" ht="12">
      <c r="B28" s="171"/>
      <c r="C28" s="171"/>
      <c r="D28" s="171"/>
      <c r="E28" s="172"/>
      <c r="F28" s="172"/>
      <c r="G28" s="175"/>
      <c r="H28" s="173">
        <f t="shared" si="0"/>
        <v>0</v>
      </c>
      <c r="I28" s="173">
        <f t="shared" si="1"/>
        <v>0</v>
      </c>
    </row>
    <row r="29" spans="2:9" ht="12">
      <c r="B29" s="171"/>
      <c r="C29" s="171"/>
      <c r="D29" s="171"/>
      <c r="E29" s="172"/>
      <c r="F29" s="172"/>
      <c r="G29" s="175"/>
      <c r="H29" s="173">
        <f t="shared" si="0"/>
        <v>0</v>
      </c>
      <c r="I29" s="173">
        <f t="shared" si="1"/>
        <v>0</v>
      </c>
    </row>
    <row r="30" spans="2:9" ht="12">
      <c r="B30" s="171"/>
      <c r="C30" s="171"/>
      <c r="D30" s="171"/>
      <c r="E30" s="172"/>
      <c r="F30" s="172"/>
      <c r="G30" s="175"/>
      <c r="H30" s="173">
        <f t="shared" si="0"/>
        <v>0</v>
      </c>
      <c r="I30" s="173">
        <f t="shared" si="1"/>
        <v>0</v>
      </c>
    </row>
    <row r="31" spans="2:9" ht="12">
      <c r="B31" s="171"/>
      <c r="C31" s="171"/>
      <c r="D31" s="171"/>
      <c r="E31" s="172"/>
      <c r="F31" s="172"/>
      <c r="G31" s="175"/>
      <c r="H31" s="173">
        <f t="shared" si="0"/>
        <v>0</v>
      </c>
      <c r="I31" s="173">
        <f t="shared" si="1"/>
        <v>0</v>
      </c>
    </row>
    <row r="32" spans="2:9" ht="12">
      <c r="B32" s="171"/>
      <c r="C32" s="171"/>
      <c r="D32" s="171"/>
      <c r="E32" s="172"/>
      <c r="F32" s="172"/>
      <c r="G32" s="175"/>
      <c r="H32" s="173">
        <f t="shared" si="0"/>
        <v>0</v>
      </c>
      <c r="I32" s="173">
        <f t="shared" si="1"/>
        <v>0</v>
      </c>
    </row>
    <row r="33" spans="2:9" ht="12">
      <c r="B33" s="171"/>
      <c r="C33" s="171"/>
      <c r="D33" s="171"/>
      <c r="E33" s="172"/>
      <c r="F33" s="172"/>
      <c r="G33" s="175"/>
      <c r="H33" s="173">
        <f t="shared" si="0"/>
        <v>0</v>
      </c>
      <c r="I33" s="173">
        <f t="shared" si="1"/>
        <v>0</v>
      </c>
    </row>
    <row r="34" spans="2:9" ht="12">
      <c r="B34" s="171"/>
      <c r="C34" s="171"/>
      <c r="D34" s="171"/>
      <c r="E34" s="172"/>
      <c r="F34" s="172"/>
      <c r="G34" s="175"/>
      <c r="H34" s="173">
        <f t="shared" si="0"/>
        <v>0</v>
      </c>
      <c r="I34" s="173">
        <f t="shared" si="1"/>
        <v>0</v>
      </c>
    </row>
    <row r="35" spans="2:9" ht="12">
      <c r="B35" s="171"/>
      <c r="C35" s="171"/>
      <c r="D35" s="171"/>
      <c r="E35" s="172"/>
      <c r="F35" s="172"/>
      <c r="G35" s="175"/>
      <c r="H35" s="173">
        <f t="shared" si="0"/>
        <v>0</v>
      </c>
      <c r="I35" s="173">
        <f t="shared" si="1"/>
        <v>0</v>
      </c>
    </row>
    <row r="36" spans="2:9" ht="12.75">
      <c r="B36" s="106"/>
      <c r="C36" s="283" t="s">
        <v>159</v>
      </c>
      <c r="D36" s="284"/>
      <c r="E36" s="214">
        <f>SUM(E9:E17)</f>
        <v>-37979494.89999996</v>
      </c>
      <c r="F36" s="214">
        <f>SUM(F9:F17)</f>
        <v>-110736924.13793829</v>
      </c>
      <c r="G36" s="214"/>
      <c r="H36" s="214">
        <f>SUM(H9:H35)</f>
        <v>-1042721.57</v>
      </c>
      <c r="I36" s="214">
        <f>SUM(I9:I35)</f>
        <v>-14390384.481126023</v>
      </c>
    </row>
  </sheetData>
  <sheetProtection/>
  <mergeCells count="2">
    <mergeCell ref="B1:C1"/>
    <mergeCell ref="C36:D36"/>
  </mergeCells>
  <printOptions/>
  <pageMargins left="0.75" right="0.75" top="1" bottom="1" header="0.5" footer="0.5"/>
  <pageSetup horizontalDpi="600" verticalDpi="600" orientation="landscape" paperSize="9" scale="30" r:id="rId2"/>
  <customProperties>
    <customPr name="_pios_id" r:id="rId3"/>
  </customPropertie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ACCC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asood</dc:creator>
  <cp:keywords/>
  <dc:description/>
  <cp:lastModifiedBy>Peter Johnstone</cp:lastModifiedBy>
  <cp:lastPrinted>2017-11-25T22:15:53Z</cp:lastPrinted>
  <dcterms:created xsi:type="dcterms:W3CDTF">2012-02-16T03:44:14Z</dcterms:created>
  <dcterms:modified xsi:type="dcterms:W3CDTF">2020-04-29T02:07:32Z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f">
    <vt:lpwstr>\\cbrvpwxfs01\home$\smoff\2012-13 to 2013-14 energex financial information template (D2012-00032519).xls</vt:lpwstr>
  </property>
</Properties>
</file>