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life'!$A$1:$G$33</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services'!$A$1:$F$23</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<sst xmlns="http://schemas.openxmlformats.org/spreadsheetml/2006/main" count="1411" uniqueCount="642">
  <si>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</si>
  <si>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</si>
  <si>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</si>
  <si>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</si>
  <si>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</si>
  <si>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</si>
  <si>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</si>
  <si>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</si>
  <si>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</si>
  <si>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</si>
  <si>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</si>
  <si>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</si>
  <si>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</si>
  <si>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</si>
  <si>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</si>
  <si>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</si>
  <si>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</si>
  <si>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</si>
  <si>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</si>
  <si>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</si>
  <si>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</si>
  <si>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</si>
  <si>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</si>
  <si>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</si>
  <si>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</si>
  <si>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</si>
  <si>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</si>
  <si>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</si>
  <si>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</si>
  <si>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</si>
  <si>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</si>
  <si>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</si>
  <si>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</si>
  <si>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</si>
  <si>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</si>
  <si>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</si>
  <si>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</si>
  <si>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</si>
  <si>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</si>
  <si>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</si>
  <si>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</si>
  <si>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</si>
  <si>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</si>
  <si>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</si>
  <si>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</si>
  <si>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</si>
  <si>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</si>
  <si>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</si>
  <si>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</si>
  <si>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</si>
  <si>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</si>
  <si>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</si>
  <si>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</si>
  <si>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</si>
  <si>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</si>
  <si>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</si>
  <si>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</si>
  <si>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</si>
  <si>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</si>
  <si>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</si>
  <si>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</si>
  <si>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</si>
  <si>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</si>
  <si>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</si>
  <si>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</si>
  <si>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</si>
  <si>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</si>
  <si>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</si>
  <si>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</si>
  <si>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</si>
  <si>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</si>
  <si>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</si>
  <si>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</si>
  <si>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</si>
  <si>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</si>
  <si>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</si>
  <si>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</si>
  <si>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</si>
  <si>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</si>
  <si>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</si>
  <si>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</si>
  <si>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</si>
  <si>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</si>
  <si>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</si>
  <si>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</si>
  <si>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</si>
  <si>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</si>
  <si>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</si>
  <si>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</si>
  <si>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</si>
  <si>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</si>
  <si>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</si>
  <si>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</si>
  <si>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</si>
  <si>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</si>
  <si>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</si>
  <si>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</si>
  <si>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</si>
  <si>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</si>
  <si>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</si>
  <si>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</si>
  <si>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</si>
  <si>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</si>
  <si>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</si>
  <si>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</si>
  <si>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</si>
  <si>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</si>
  <si>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</si>
  <si>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</si>
  <si>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</si>
  <si>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</si>
  <si>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</si>
  <si>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</si>
  <si>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</si>
  <si>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</si>
  <si>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</si>
  <si>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</si>
  <si>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</si>
  <si>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</si>
  <si>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</si>
  <si>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</si>
  <si>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</si>
  <si>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</si>
  <si>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</si>
  <si>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</si>
  <si>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</si>
  <si>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</si>
  <si>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</si>
  <si>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</si>
  <si>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</si>
  <si>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</si>
  <si>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</si>
  <si>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</si>
  <si>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</si>
  <si>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</si>
  <si>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</si>
  <si>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</si>
  <si>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</si>
  <si>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</si>
  <si>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</si>
  <si>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</si>
  <si>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</si>
  <si>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</si>
  <si>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</si>
  <si>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</si>
  <si>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</si>
  <si>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</si>
  <si>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</si>
  <si>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</si>
  <si>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</si>
  <si>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</si>
  <si>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</si>
  <si>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</si>
  <si>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</si>
  <si>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</si>
  <si>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</si>
  <si>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</si>
  <si>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</si>
  <si>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</si>
  <si>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</si>
  <si>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</si>
  <si>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</si>
  <si>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</si>
  <si>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</si>
  <si>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</si>
  <si>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</si>
  <si>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</si>
  <si>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</si>
  <si>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</si>
  <si>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</si>
  <si>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</si>
  <si>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</si>
  <si>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</si>
  <si>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</si>
  <si>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</si>
  <si>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</si>
  <si>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</si>
  <si>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</si>
  <si>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</si>
  <si>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</si>
  <si>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</si>
  <si>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</si>
  <si>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</si>
  <si>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</si>
  <si>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</si>
  <si>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</si>
  <si>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</si>
  <si>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</si>
  <si>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</si>
  <si>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</si>
  <si>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</si>
  <si>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</si>
  <si>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</si>
  <si>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</si>
  <si>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</si>
  <si>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</si>
  <si>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</si>
  <si>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</si>
  <si>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</si>
  <si>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</si>
  <si>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</si>
  <si>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</si>
  <si>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</si>
  <si>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</si>
  <si>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</si>
  <si>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</si>
  <si>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</si>
  <si>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</si>
  <si>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</si>
  <si>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</si>
  <si>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</si>
  <si>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</si>
  <si>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</si>
  <si>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</si>
  <si>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</si>
  <si>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</si>
  <si>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</si>
  <si>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</si>
  <si>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</si>
  <si>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</si>
  <si>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</si>
  <si>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</si>
  <si>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</si>
  <si>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</si>
  <si>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</si>
  <si>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</si>
  <si>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</si>
  <si>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</si>
  <si>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</si>
  <si>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</si>
  <si>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</si>
  <si>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</si>
  <si>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</si>
  <si>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</si>
  <si>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</si>
  <si>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</si>
  <si>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</si>
  <si>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</si>
  <si>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</si>
  <si>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</si>
  <si>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</si>
  <si>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</si>
  <si>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</si>
  <si>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</si>
  <si>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</si>
  <si>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</si>
  <si>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</si>
  <si>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</si>
  <si>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</si>
  <si>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</si>
  <si>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</si>
  <si>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</si>
  <si>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</si>
  <si>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</si>
  <si>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</si>
  <si>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</si>
  <si>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</si>
  <si>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</si>
  <si>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</si>
  <si>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</si>
  <si>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</si>
  <si>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</si>
  <si>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</si>
  <si>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</si>
  <si>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</si>
  <si>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</si>
  <si>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</si>
  <si>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</si>
  <si>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</si>
  <si>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</si>
  <si>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</si>
  <si>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</si>
  <si>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</si>
  <si>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</si>
  <si>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</si>
  <si>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</si>
  <si>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</si>
  <si>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</si>
  <si>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</si>
  <si>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</si>
  <si>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</si>
  <si>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</si>
  <si>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</si>
  <si>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</si>
  <si>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</si>
  <si>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</si>
  <si>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</si>
  <si>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</si>
  <si>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</si>
  <si>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</si>
  <si>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</si>
  <si>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</si>
  <si>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</si>
  <si>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</si>
  <si>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</si>
  <si>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</si>
  <si>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</si>
  <si>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</si>
  <si>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</si>
  <si>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</si>
  <si>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</si>
  <si>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</si>
  <si>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</si>
  <si>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</si>
  <si>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</si>
  <si>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</si>
  <si>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</si>
  <si>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</si>
  <si>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</si>
  <si>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</si>
  <si>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</si>
  <si>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</si>
  <si>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</si>
  <si>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</si>
  <si>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</si>
  <si>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</si>
  <si>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</si>
  <si>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</si>
  <si>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</si>
  <si>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</si>
  <si>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</si>
  <si>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</si>
  <si>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</si>
  <si>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</si>
  <si>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</si>
  <si>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</si>
  <si>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</si>
  <si>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</si>
  <si>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</si>
  <si>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</si>
  <si>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</si>
  <si>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</si>
  <si>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</si>
  <si>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</si>
  <si>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</si>
  <si>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</si>
  <si>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</si>
  <si>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</si>
  <si>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</si>
  <si>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</si>
  <si>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</si>
  <si>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</si>
  <si>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</si>
  <si>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</si>
  <si>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</si>
  <si>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</si>
  <si>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</si>
  <si>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</si>
  <si>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</si>
  <si>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</si>
  <si>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</si>
  <si>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</si>
  <si>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</si>
  <si>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</si>
  <si>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</si>
  <si>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</si>
  <si>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</si>
  <si>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</si>
  <si>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</si>
  <si>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</si>
  <si>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</si>
  <si>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</si>
  <si>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</si>
  <si>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</si>
  <si>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</si>
  <si>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</si>
  <si>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</si>
  <si>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</si>
  <si>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</si>
  <si>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</si>
  <si>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</si>
  <si>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</si>
  <si>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</si>
  <si>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</si>
  <si>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</si>
  <si>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</si>
  <si>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</si>
  <si>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</si>
  <si>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</si>
  <si>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</si>
  <si>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</si>
  <si>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</si>
  <si>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</si>
  <si>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</si>
  <si>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</si>
  <si>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</si>
  <si>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</si>
  <si>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</si>
  <si>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</si>
  <si>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</si>
  <si>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</si>
  <si>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</si>
  <si>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</si>
  <si>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</si>
  <si>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</si>
  <si>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</si>
  <si>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</si>
  <si>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</si>
  <si>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</si>
  <si>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</si>
  <si>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</si>
  <si>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</si>
  <si>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</si>
  <si>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</si>
  <si>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</si>
  <si>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</si>
  <si>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</si>
  <si>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</si>
  <si>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</si>
  <si>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</si>
  <si>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</si>
  <si>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</si>
  <si>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</si>
  <si>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</si>
  <si>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</si>
  <si>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</si>
  <si>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</si>
  <si>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</si>
  <si>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</si>
  <si>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</si>
  <si>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</si>
  <si>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</si>
  <si>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</si>
  <si>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</si>
  <si>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</si>
  <si>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</si>
  <si>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</si>
  <si>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</si>
  <si>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</si>
  <si>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</si>
  <si>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</si>
  <si>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</si>
  <si>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</si>
  <si>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</si>
  <si>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</si>
  <si>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</si>
  <si>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</si>
  <si>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</si>
  <si>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</si>
  <si>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</si>
  <si>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</si>
  <si>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</si>
  <si>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</si>
  <si>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</si>
  <si>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</si>
  <si>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</si>
  <si>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</si>
  <si>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</si>
  <si>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</si>
  <si>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</si>
  <si>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</si>
  <si>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</si>
  <si>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</si>
  <si>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</si>
  <si>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</si>
  <si>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</si>
  <si>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</si>
  <si>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</si>
  <si>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</si>
  <si>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</si>
  <si>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</si>
  <si>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</si>
  <si>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</si>
  <si>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</si>
  <si>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</si>
  <si>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</si>
  <si>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</si>
  <si>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</si>
  <si>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</si>
  <si>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</si>
  <si>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</si>
  <si>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</si>
  <si>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</si>
  <si>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</si>
  <si>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</si>
  <si>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</si>
  <si>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</si>
  <si>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</si>
  <si>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</si>
  <si>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</si>
  <si>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</si>
  <si>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</si>
  <si>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</si>
  <si>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</si>
  <si>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</si>
  <si>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</si>
  <si>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</si>
  <si>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</si>
  <si>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</si>
  <si>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</si>
  <si>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</si>
  <si>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</si>
  <si>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</si>
  <si>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</si>
  <si>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</si>
  <si>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</si>
  <si>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</si>
  <si>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</si>
  <si>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</si>
  <si>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</si>
  <si>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</si>
  <si>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</si>
  <si>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</si>
  <si>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</si>
  <si>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</si>
  <si>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</si>
  <si>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</si>
  <si>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</si>
  <si>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</si>
  <si>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</si>
  <si>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</si>
  <si>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</si>
  <si>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</si>
  <si>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</si>
  <si>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</si>
  <si>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</si>
  <si>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</si>
  <si>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</si>
  <si>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</si>
  <si>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</si>
  <si>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</si>
  <si>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</si>
  <si>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</si>
  <si>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</si>
  <si>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</si>
  <si>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</si>
  <si>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</si>
  <si>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</si>
  <si>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</si>
  <si>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</si>
  <si>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</si>
  <si>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</si>
  <si>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</si>
  <si>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</si>
  <si>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</si>
  <si>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</si>
  <si>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</si>
  <si>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</si>
  <si>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</si>
  <si>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</si>
  <si>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</si>
  <si>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</si>
  <si>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</si>
  <si>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</si>
  <si>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</si>
  <si>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</si>
  <si>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</si>
  <si>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</si>
  <si>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</si>
  <si>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</si>
  <si>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</si>
  <si>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</si>
  <si>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</si>
  <si>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</si>
  <si>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</si>
  <si>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</si>
  <si>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</si>
  <si>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</si>
  <si>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</si>
  <si>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 xml:space="preserve">City gates, supply regulators and valve stations </t>
  </si>
  <si>
    <t xml:space="preserve">Leased Assets </t>
  </si>
  <si>
    <t>Various Acquisition Dates</t>
  </si>
  <si>
    <t>James.Harding@jemena.com.au</t>
  </si>
  <si>
    <t>5.1.a, 5.1.b</t>
  </si>
  <si>
    <t>Eastern Gas Pipeline</t>
  </si>
  <si>
    <t>Level 16, 567 Collins Street</t>
  </si>
  <si>
    <t>Melbourne</t>
  </si>
  <si>
    <t>VIC</t>
  </si>
  <si>
    <t>James Harding</t>
  </si>
  <si>
    <t>03 9173 7944</t>
  </si>
  <si>
    <t>VIC, NSW, ACT</t>
  </si>
  <si>
    <t>822.42km</t>
  </si>
  <si>
    <t>Transmission</t>
  </si>
  <si>
    <t>Yes</t>
  </si>
  <si>
    <t>As Available Backhaul (Zone 3 to Zone 2)</t>
  </si>
  <si>
    <t>As Available Backhaul (Zone 3 to Zone 3)</t>
  </si>
  <si>
    <t>Firm Backhaul (Zone 3 to Zone 1)</t>
  </si>
  <si>
    <t>Firm Backhaul (Zone 3 to Zone 3)</t>
  </si>
  <si>
    <t>Firm Forward (Zone 3 to Zone 3)</t>
  </si>
  <si>
    <t>As Available Forward (Zone 3 to Zone 3)</t>
  </si>
  <si>
    <t>TGP Transfer - Class B1</t>
  </si>
  <si>
    <t>Firm Park (Zone 1 to Zone 1)</t>
  </si>
  <si>
    <t>3.1.1.a</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</si>
  <si>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</si>
  <si>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</si>
  <si>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3.3.1.a</t>
  </si>
  <si>
    <t>City Gates</t>
  </si>
  <si>
    <t>Various</t>
  </si>
  <si>
    <t>AUC-Network</t>
  </si>
  <si>
    <t>AUC-Intangibles</t>
  </si>
  <si>
    <t>AUC-NonNetwork</t>
  </si>
  <si>
    <t>3.3.2.a</t>
  </si>
  <si>
    <t>3.1.a</t>
  </si>
  <si>
    <t>3.1.a.1</t>
  </si>
  <si>
    <t>3.1.b</t>
  </si>
  <si>
    <t>2.1.a</t>
  </si>
  <si>
    <t>2.1.b</t>
  </si>
  <si>
    <t>2.1.c</t>
  </si>
  <si>
    <t>2.1.1.a</t>
  </si>
  <si>
    <t>2.4.1.a</t>
  </si>
  <si>
    <t>4.1.a</t>
  </si>
  <si>
    <t>4.1.b</t>
  </si>
  <si>
    <t>4.1.c</t>
  </si>
  <si>
    <t>4.1.d</t>
  </si>
  <si>
    <t>4.1.e</t>
  </si>
  <si>
    <t>4.1.g</t>
  </si>
  <si>
    <t>4.1.f</t>
  </si>
  <si>
    <t>4.1.h</t>
  </si>
  <si>
    <t>4.1.i</t>
  </si>
  <si>
    <t>4.1.j</t>
  </si>
  <si>
    <t>4.1.k</t>
  </si>
  <si>
    <t>4.1.l</t>
  </si>
  <si>
    <t>N/A</t>
  </si>
  <si>
    <t>4.1.1.a</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</si>
  <si>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</si>
  <si>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</si>
  <si>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</si>
  <si>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</si>
  <si>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</si>
  <si>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</si>
  <si>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</si>
  <si>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</si>
  <si>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</si>
  <si>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</si>
  <si>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</si>
  <si>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</si>
  <si>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</si>
  <si>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</si>
  <si>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</si>
  <si>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</si>
  <si>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</si>
  <si>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</si>
  <si>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</si>
  <si>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</si>
  <si>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</si>
  <si>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</si>
  <si>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</si>
  <si>
    <t>3.4.1.a</t>
  </si>
  <si>
    <t>Software</t>
  </si>
  <si>
    <t>IT Computers Desktop Equipment</t>
  </si>
  <si>
    <t>Building Make Good Provision</t>
  </si>
  <si>
    <t>Plant and Equipment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</si>
</sst>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quot;[-] &quot;@"/>
    <numFmt numFmtId="195" formatCode="&quot;[+] &quot;@"/>
    <numFmt numFmtId="196" formatCode="###,000"/>
    <numFmt numFmtId="197" formatCode="&quot;     &quot;@"/>
    <numFmt numFmtId="198" formatCode="#,##0.0000000;\-#,##0.0000000;#,##0.0000000"/>
    <numFmt numFmtId="199" formatCode="&quot;       &quot;@"/>
    <numFmt numFmtId="200" formatCode="&quot;  [-] &quot;@"/>
    <numFmt numFmtId="201" formatCode="&quot;         &quot;@"/>
    <numFmt numFmtId="202" formatCode="_-* #,##0.0_-;\-* #,##0.0_-;_-* &quot;-&quot;??_-;_-@_-"/>
  </numFmts>
  <fonts count="8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8"/>
      <color indexed="56"/>
      <name val="Verdana"/>
      <family val="2"/>
    </font>
    <font>
      <b/>
      <sz val="8"/>
      <color indexed="56"/>
      <name val="Verdana"/>
      <family val="2"/>
    </font>
    <font>
      <sz val="8"/>
      <color indexed="8"/>
      <name val="Verdan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8"/>
      <color rgb="FF1F497D"/>
      <name val="Verdana"/>
      <family val="2"/>
    </font>
    <font>
      <b/>
      <sz val="8"/>
      <color rgb="FF1F497D"/>
      <name val="Verdana"/>
      <family val="2"/>
    </font>
    <font>
      <sz val="8"/>
      <color rgb="FF000000"/>
      <name val="Verdana"/>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40">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E9EFF7"/>
        <bgColor indexed="64"/>
      </patternFill>
    </fill>
    <fill>
      <patternFill patternType="solid">
        <fgColor rgb="FFDBE5F1"/>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5" fillId="0" borderId="0">
      <alignment/>
      <protection/>
    </xf>
    <xf numFmtId="0" fontId="65"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66" fillId="0" borderId="9" applyNumberFormat="0" applyProtection="0">
      <alignment horizontal="right" vertical="center"/>
    </xf>
    <xf numFmtId="0" fontId="67" fillId="17" borderId="10" applyNumberFormat="0" applyAlignment="0" applyProtection="0"/>
    <xf numFmtId="0" fontId="68" fillId="18" borderId="10" applyNumberFormat="0" applyAlignment="0" applyProtection="0"/>
    <xf numFmtId="0" fontId="68" fillId="19" borderId="10" applyNumberFormat="0" applyAlignment="0" applyProtection="0"/>
    <xf numFmtId="0" fontId="68" fillId="20" borderId="10" applyNumberFormat="0" applyAlignment="0" applyProtection="0"/>
    <xf numFmtId="0" fontId="68" fillId="21" borderId="10" applyNumberFormat="0" applyAlignment="0" applyProtection="0"/>
    <xf numFmtId="196" fontId="66" fillId="2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487">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23" borderId="12" xfId="228" applyFont="1" applyFill="1" applyBorder="1" applyAlignment="1" applyProtection="1">
      <alignment/>
      <protection locked="0"/>
    </xf>
    <xf numFmtId="0" fontId="5" fillId="23" borderId="0" xfId="228" applyFont="1" applyFill="1" applyBorder="1" applyAlignment="1">
      <alignment/>
      <protection/>
    </xf>
    <xf numFmtId="0" fontId="5" fillId="23" borderId="13"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23" borderId="14" xfId="228" applyFont="1" applyFill="1" applyBorder="1">
      <alignment/>
      <protection/>
    </xf>
    <xf numFmtId="0" fontId="9" fillId="23" borderId="14" xfId="228" applyFont="1" applyFill="1" applyBorder="1">
      <alignment/>
      <protection/>
    </xf>
    <xf numFmtId="0" fontId="9" fillId="5" borderId="0" xfId="228" applyFont="1">
      <alignment/>
      <protection/>
    </xf>
    <xf numFmtId="0" fontId="8" fillId="23" borderId="15" xfId="228" applyFont="1" applyFill="1" applyBorder="1">
      <alignment/>
      <protection/>
    </xf>
    <xf numFmtId="0" fontId="9" fillId="23" borderId="16"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24" borderId="17" xfId="226" applyFont="1" applyFill="1" applyBorder="1" applyAlignment="1">
      <alignment vertical="center"/>
      <protection/>
    </xf>
    <xf numFmtId="0" fontId="2" fillId="24" borderId="18" xfId="226" applyFont="1" applyFill="1" applyBorder="1" applyAlignment="1">
      <alignment vertical="center"/>
      <protection/>
    </xf>
    <xf numFmtId="0" fontId="2" fillId="24" borderId="19"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24" borderId="0" xfId="226" applyFont="1" applyFill="1" applyBorder="1" applyAlignment="1">
      <alignment vertical="center"/>
      <protection/>
    </xf>
    <xf numFmtId="0" fontId="11" fillId="24" borderId="0" xfId="226" applyFont="1" applyFill="1" applyBorder="1" applyAlignment="1">
      <alignment vertical="center"/>
      <protection/>
    </xf>
    <xf numFmtId="0" fontId="15" fillId="24" borderId="0" xfId="226" applyFont="1" applyFill="1" applyBorder="1" applyAlignment="1">
      <alignment horizontal="left" vertical="center"/>
      <protection/>
    </xf>
    <xf numFmtId="0" fontId="14" fillId="24" borderId="0" xfId="226" applyFont="1" applyFill="1" applyBorder="1" applyAlignment="1">
      <alignment vertical="center"/>
      <protection/>
    </xf>
    <xf numFmtId="0" fontId="16" fillId="5" borderId="0" xfId="226" applyFont="1" applyFill="1" applyBorder="1" applyAlignment="1">
      <alignment vertical="center"/>
      <protection/>
    </xf>
    <xf numFmtId="0" fontId="14" fillId="24" borderId="12" xfId="226" applyFont="1" applyFill="1" applyBorder="1" applyAlignment="1">
      <alignment vertical="center"/>
      <protection/>
    </xf>
    <xf numFmtId="0" fontId="14" fillId="24" borderId="13" xfId="226" applyFont="1" applyFill="1" applyBorder="1" applyAlignment="1">
      <alignment vertical="center"/>
      <protection/>
    </xf>
    <xf numFmtId="0" fontId="11" fillId="24" borderId="20" xfId="226" applyFont="1" applyFill="1" applyBorder="1">
      <alignment/>
      <protection/>
    </xf>
    <xf numFmtId="0" fontId="2" fillId="24" borderId="21" xfId="226" applyFont="1" applyFill="1" applyBorder="1" applyAlignment="1">
      <alignment vertical="center"/>
      <protection/>
    </xf>
    <xf numFmtId="0" fontId="11" fillId="24" borderId="21" xfId="226" applyFont="1" applyFill="1" applyBorder="1">
      <alignment/>
      <protection/>
    </xf>
    <xf numFmtId="0" fontId="11" fillId="24" borderId="22"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23" borderId="14" xfId="230" applyNumberFormat="1" applyFont="1" applyFill="1" applyBorder="1" applyAlignment="1" quotePrefix="1">
      <alignment horizontal="center" vertical="center" wrapText="1"/>
      <protection/>
    </xf>
    <xf numFmtId="0" fontId="10" fillId="23" borderId="14" xfId="230" applyFont="1" applyFill="1" applyBorder="1">
      <alignment/>
      <protection/>
    </xf>
    <xf numFmtId="49" fontId="10" fillId="23" borderId="14"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23" borderId="23" xfId="230" applyFont="1" applyFill="1" applyBorder="1" applyAlignment="1">
      <alignment horizontal="left" indent="1"/>
      <protection/>
    </xf>
    <xf numFmtId="0" fontId="0" fillId="23" borderId="24" xfId="230" applyFont="1" applyFill="1" applyBorder="1" applyAlignment="1">
      <alignment/>
      <protection/>
    </xf>
    <xf numFmtId="0" fontId="0" fillId="23" borderId="24" xfId="230" applyFont="1" applyFill="1" applyBorder="1">
      <alignment/>
      <protection/>
    </xf>
    <xf numFmtId="0" fontId="0" fillId="23" borderId="25" xfId="230" applyFont="1" applyFill="1" applyBorder="1">
      <alignment/>
      <protection/>
    </xf>
    <xf numFmtId="0" fontId="4" fillId="23" borderId="12" xfId="230" applyFont="1" applyFill="1" applyBorder="1" applyAlignment="1">
      <alignment horizontal="left" indent="1"/>
      <protection/>
    </xf>
    <xf numFmtId="0" fontId="10" fillId="23" borderId="0" xfId="230" applyFont="1" applyFill="1" applyBorder="1" applyAlignment="1">
      <alignment horizontal="right" indent="1"/>
      <protection/>
    </xf>
    <xf numFmtId="0" fontId="10" fillId="23" borderId="13" xfId="230" applyFont="1" applyFill="1" applyBorder="1" applyAlignment="1" applyProtection="1">
      <alignment/>
      <protection locked="0"/>
    </xf>
    <xf numFmtId="0" fontId="10" fillId="23" borderId="0" xfId="230" applyFont="1" applyFill="1" applyBorder="1">
      <alignment/>
      <protection/>
    </xf>
    <xf numFmtId="0" fontId="0" fillId="4" borderId="26" xfId="230" applyFont="1" applyFill="1" applyBorder="1" applyAlignment="1" applyProtection="1">
      <alignment horizontal="left"/>
      <protection locked="0"/>
    </xf>
    <xf numFmtId="0" fontId="0" fillId="23" borderId="0" xfId="230" applyFont="1" applyFill="1" applyBorder="1">
      <alignment/>
      <protection/>
    </xf>
    <xf numFmtId="0" fontId="0" fillId="23" borderId="13" xfId="230" applyFont="1" applyFill="1" applyBorder="1" applyProtection="1">
      <alignment/>
      <protection locked="0"/>
    </xf>
    <xf numFmtId="0" fontId="0" fillId="23" borderId="13" xfId="230" applyFont="1" applyFill="1" applyBorder="1">
      <alignment/>
      <protection/>
    </xf>
    <xf numFmtId="0" fontId="0" fillId="23" borderId="13" xfId="230" applyFont="1" applyFill="1" applyBorder="1" applyAlignment="1" applyProtection="1">
      <alignment/>
      <protection locked="0"/>
    </xf>
    <xf numFmtId="0" fontId="5" fillId="23" borderId="12" xfId="230" applyFont="1" applyFill="1" applyBorder="1" applyAlignment="1">
      <alignment horizontal="left" indent="1"/>
      <protection/>
    </xf>
    <xf numFmtId="0" fontId="5" fillId="23" borderId="20" xfId="230" applyFont="1" applyFill="1" applyBorder="1" applyAlignment="1">
      <alignment horizontal="left" indent="1"/>
      <protection/>
    </xf>
    <xf numFmtId="0" fontId="0" fillId="23" borderId="21" xfId="230" applyFont="1" applyFill="1" applyBorder="1" applyAlignment="1">
      <alignment/>
      <protection/>
    </xf>
    <xf numFmtId="0" fontId="0" fillId="23" borderId="21" xfId="230" applyFont="1" applyFill="1" applyBorder="1">
      <alignment/>
      <protection/>
    </xf>
    <xf numFmtId="0" fontId="0" fillId="23" borderId="22"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23" borderId="14" xfId="233" applyNumberFormat="1" applyFont="1" applyFill="1" applyBorder="1" applyAlignment="1">
      <alignment horizontal="center" vertical="center" wrapText="1"/>
      <protection/>
    </xf>
    <xf numFmtId="168" fontId="10" fillId="23" borderId="14" xfId="0" applyNumberFormat="1" applyFont="1" applyFill="1" applyBorder="1" applyAlignment="1">
      <alignment horizontal="left" vertical="center" wrapText="1"/>
    </xf>
    <xf numFmtId="49" fontId="36" fillId="23" borderId="27" xfId="230" applyNumberFormat="1" applyFont="1" applyFill="1" applyBorder="1" applyAlignment="1">
      <alignment horizontal="center" vertical="center" wrapText="1"/>
      <protection/>
    </xf>
    <xf numFmtId="168" fontId="10" fillId="23" borderId="14" xfId="230" applyNumberFormat="1" applyFont="1" applyFill="1" applyBorder="1" applyAlignment="1" quotePrefix="1">
      <alignment vertical="center" wrapText="1"/>
      <protection/>
    </xf>
    <xf numFmtId="0" fontId="0" fillId="25" borderId="0" xfId="230" applyFont="1" applyFill="1">
      <alignment/>
      <protection/>
    </xf>
    <xf numFmtId="0" fontId="69" fillId="5" borderId="0" xfId="228" applyFont="1">
      <alignment/>
      <protection/>
    </xf>
    <xf numFmtId="49" fontId="36" fillId="23" borderId="14" xfId="233" applyNumberFormat="1" applyFont="1" applyFill="1" applyBorder="1" applyAlignment="1">
      <alignment horizontal="left" vertical="center" wrapText="1"/>
      <protection/>
    </xf>
    <xf numFmtId="2" fontId="36" fillId="23" borderId="28" xfId="231" applyNumberFormat="1" applyFont="1" applyFill="1" applyBorder="1" applyAlignment="1">
      <alignment horizontal="center" vertical="center" wrapText="1"/>
      <protection/>
    </xf>
    <xf numFmtId="41" fontId="10" fillId="23" borderId="15" xfId="231" applyNumberFormat="1" applyFont="1" applyFill="1" applyBorder="1" applyAlignment="1">
      <alignment/>
      <protection/>
    </xf>
    <xf numFmtId="0" fontId="40" fillId="26" borderId="0" xfId="0" applyNumberFormat="1" applyFont="1" applyFill="1" applyAlignment="1">
      <alignment/>
    </xf>
    <xf numFmtId="0" fontId="70" fillId="26" borderId="0" xfId="0" applyNumberFormat="1" applyFont="1" applyFill="1" applyAlignment="1">
      <alignment/>
    </xf>
    <xf numFmtId="43" fontId="36" fillId="23" borderId="14" xfId="89" applyFont="1" applyFill="1" applyBorder="1" applyAlignment="1">
      <alignment horizontal="center" vertical="center" wrapText="1"/>
    </xf>
    <xf numFmtId="0" fontId="71" fillId="27" borderId="17" xfId="226" applyFont="1" applyFill="1" applyBorder="1">
      <alignment/>
      <protection/>
    </xf>
    <xf numFmtId="0" fontId="71" fillId="27" borderId="18" xfId="226" applyFont="1" applyFill="1" applyBorder="1">
      <alignment/>
      <protection/>
    </xf>
    <xf numFmtId="0" fontId="71" fillId="27" borderId="19" xfId="226" applyFont="1" applyFill="1" applyBorder="1">
      <alignment/>
      <protection/>
    </xf>
    <xf numFmtId="0" fontId="71" fillId="27" borderId="29" xfId="226" applyFont="1" applyFill="1" applyBorder="1">
      <alignment/>
      <protection/>
    </xf>
    <xf numFmtId="0" fontId="72" fillId="27" borderId="0" xfId="226" applyFont="1" applyFill="1" applyBorder="1" applyAlignment="1">
      <alignment horizontal="center" vertical="center"/>
      <protection/>
    </xf>
    <xf numFmtId="0" fontId="71" fillId="27" borderId="0" xfId="226" applyFont="1" applyFill="1" applyBorder="1" applyAlignment="1">
      <alignment horizontal="center" vertical="center"/>
      <protection/>
    </xf>
    <xf numFmtId="0" fontId="71" fillId="27" borderId="30" xfId="226" applyFont="1" applyFill="1" applyBorder="1" applyAlignment="1">
      <alignment vertical="center"/>
      <protection/>
    </xf>
    <xf numFmtId="0" fontId="71" fillId="27" borderId="0" xfId="226" applyFont="1" applyFill="1" applyBorder="1">
      <alignment/>
      <protection/>
    </xf>
    <xf numFmtId="0" fontId="73" fillId="27" borderId="0" xfId="226" applyFont="1" applyFill="1" applyBorder="1">
      <alignment/>
      <protection/>
    </xf>
    <xf numFmtId="0" fontId="74" fillId="27"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8" borderId="0" xfId="230" applyFont="1" applyFill="1">
      <alignment/>
      <protection/>
    </xf>
    <xf numFmtId="0" fontId="43" fillId="28" borderId="0" xfId="230" applyFont="1" applyFill="1">
      <alignment/>
      <protection/>
    </xf>
    <xf numFmtId="14" fontId="42" fillId="28" borderId="0" xfId="230" applyNumberFormat="1" applyFont="1" applyFill="1">
      <alignment/>
      <protection/>
    </xf>
    <xf numFmtId="14" fontId="42" fillId="28" borderId="0" xfId="230" applyNumberFormat="1" applyFont="1" applyFill="1" applyAlignment="1">
      <alignment horizontal="left"/>
      <protection/>
    </xf>
    <xf numFmtId="43" fontId="40" fillId="28" borderId="0" xfId="89" applyFont="1" applyFill="1" applyAlignment="1" applyProtection="1">
      <alignment horizontal="right"/>
      <protection locked="0"/>
    </xf>
    <xf numFmtId="49" fontId="36" fillId="23" borderId="14" xfId="233" applyNumberFormat="1" applyFont="1" applyFill="1" applyBorder="1" applyAlignment="1">
      <alignment horizontal="left" wrapText="1"/>
      <protection/>
    </xf>
    <xf numFmtId="168" fontId="45" fillId="29" borderId="0" xfId="0" applyNumberFormat="1" applyFont="1" applyFill="1" applyBorder="1" applyAlignment="1">
      <alignment horizontal="left" vertical="center" wrapText="1"/>
    </xf>
    <xf numFmtId="0" fontId="0" fillId="0" borderId="0" xfId="0" applyAlignment="1">
      <alignment horizontal="center"/>
    </xf>
    <xf numFmtId="0" fontId="0" fillId="30" borderId="0" xfId="0" applyFill="1" applyAlignment="1">
      <alignment/>
    </xf>
    <xf numFmtId="0" fontId="0" fillId="3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5"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9" borderId="14" xfId="230" applyNumberFormat="1" applyFont="1" applyFill="1" applyBorder="1">
      <alignment/>
      <protection/>
    </xf>
    <xf numFmtId="49" fontId="10" fillId="23" borderId="14" xfId="233" applyNumberFormat="1" applyFont="1" applyFill="1" applyBorder="1" applyAlignment="1">
      <alignment horizontal="left" vertical="center" wrapText="1" indent="5"/>
      <protection/>
    </xf>
    <xf numFmtId="49" fontId="10" fillId="23" borderId="14" xfId="233" applyNumberFormat="1" applyFont="1" applyFill="1" applyBorder="1" applyAlignment="1">
      <alignment horizontal="left" vertical="center" wrapText="1" indent="1"/>
      <protection/>
    </xf>
    <xf numFmtId="43" fontId="0" fillId="0" borderId="0" xfId="0" applyNumberFormat="1" applyAlignment="1">
      <alignment/>
    </xf>
    <xf numFmtId="49" fontId="76" fillId="23" borderId="14" xfId="236" applyNumberFormat="1" applyFont="1" applyFill="1" applyBorder="1" applyAlignment="1">
      <alignment horizontal="left" vertical="center" wrapText="1"/>
      <protection/>
    </xf>
    <xf numFmtId="49" fontId="36" fillId="23" borderId="14" xfId="236" applyNumberFormat="1" applyFont="1" applyFill="1" applyBorder="1" applyAlignment="1">
      <alignment horizontal="left" vertical="center" wrapText="1"/>
      <protection/>
    </xf>
    <xf numFmtId="49" fontId="10" fillId="23" borderId="14" xfId="236" applyNumberFormat="1" applyFont="1" applyFill="1" applyBorder="1" applyAlignment="1">
      <alignment horizontal="left" vertical="center" wrapText="1"/>
      <protection/>
    </xf>
    <xf numFmtId="41" fontId="36" fillId="29" borderId="14" xfId="231" applyNumberFormat="1" applyFont="1" applyFill="1" applyBorder="1">
      <alignment/>
      <protection/>
    </xf>
    <xf numFmtId="172" fontId="0" fillId="0" borderId="0" xfId="0" applyNumberFormat="1" applyAlignment="1">
      <alignment/>
    </xf>
    <xf numFmtId="49" fontId="36" fillId="23" borderId="0" xfId="236" applyNumberFormat="1" applyFont="1" applyFill="1" applyBorder="1" applyAlignment="1">
      <alignment horizontal="left" vertical="center" wrapText="1"/>
      <protection/>
    </xf>
    <xf numFmtId="43" fontId="38" fillId="0" borderId="14" xfId="89" applyFont="1" applyFill="1" applyBorder="1" applyAlignment="1">
      <alignment/>
    </xf>
    <xf numFmtId="49" fontId="77" fillId="23" borderId="14" xfId="230" applyNumberFormat="1" applyFont="1" applyFill="1" applyBorder="1" applyAlignment="1">
      <alignment horizontal="left"/>
      <protection/>
    </xf>
    <xf numFmtId="2" fontId="36" fillId="23" borderId="28" xfId="231" applyNumberFormat="1" applyFont="1" applyFill="1" applyBorder="1" applyAlignment="1">
      <alignment horizontal="left" vertical="center" wrapText="1"/>
      <protection/>
    </xf>
    <xf numFmtId="168" fontId="36" fillId="23" borderId="14" xfId="0" applyNumberFormat="1" applyFont="1" applyFill="1" applyBorder="1" applyAlignment="1">
      <alignment horizontal="left" vertical="center" wrapText="1"/>
    </xf>
    <xf numFmtId="1" fontId="36" fillId="23" borderId="0" xfId="237" applyNumberFormat="1" applyFont="1" applyFill="1" applyBorder="1" applyAlignment="1">
      <alignment horizontal="right" vertical="center" wrapText="1"/>
      <protection/>
    </xf>
    <xf numFmtId="10" fontId="38" fillId="7" borderId="14" xfId="243" applyNumberFormat="1" applyFont="1" applyFill="1" applyBorder="1" applyAlignment="1">
      <alignment/>
    </xf>
    <xf numFmtId="164" fontId="38" fillId="7" borderId="14" xfId="89" applyNumberFormat="1" applyFont="1" applyFill="1" applyBorder="1" applyAlignment="1">
      <alignment/>
    </xf>
    <xf numFmtId="164" fontId="38" fillId="7" borderId="14" xfId="91" applyNumberFormat="1" applyFont="1" applyFill="1" applyBorder="1" applyAlignment="1">
      <alignment/>
    </xf>
    <xf numFmtId="182" fontId="38" fillId="7" borderId="14" xfId="243" applyNumberFormat="1" applyFont="1" applyFill="1" applyBorder="1" applyAlignment="1">
      <alignment/>
    </xf>
    <xf numFmtId="182" fontId="38" fillId="7" borderId="14" xfId="243" applyNumberFormat="1" applyFont="1" applyFill="1" applyBorder="1" applyAlignment="1">
      <alignment horizontal="right"/>
    </xf>
    <xf numFmtId="9" fontId="0" fillId="31" borderId="14" xfId="244" applyFont="1" applyFill="1" applyBorder="1" applyAlignment="1">
      <alignment/>
    </xf>
    <xf numFmtId="0" fontId="8" fillId="23" borderId="0" xfId="228" applyFont="1" applyFill="1" applyBorder="1">
      <alignment/>
      <protection/>
    </xf>
    <xf numFmtId="0" fontId="9" fillId="23" borderId="0" xfId="228" applyFont="1" applyFill="1" applyBorder="1">
      <alignment/>
      <protection/>
    </xf>
    <xf numFmtId="164" fontId="0" fillId="28" borderId="31"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23" borderId="0" xfId="237" applyNumberFormat="1" applyFont="1" applyFill="1" applyBorder="1" applyAlignment="1">
      <alignment horizontal="center" vertical="center" wrapText="1"/>
      <protection/>
    </xf>
    <xf numFmtId="164" fontId="40" fillId="28" borderId="0" xfId="89" applyNumberFormat="1" applyFont="1" applyFill="1" applyAlignment="1" applyProtection="1">
      <alignment horizontal="right"/>
      <protection locked="0"/>
    </xf>
    <xf numFmtId="2" fontId="40" fillId="28" borderId="0" xfId="89" applyNumberFormat="1" applyFont="1" applyFill="1" applyAlignment="1" applyProtection="1">
      <alignment horizontal="right"/>
      <protection locked="0"/>
    </xf>
    <xf numFmtId="0" fontId="0" fillId="0" borderId="0" xfId="0" applyFont="1" applyAlignment="1">
      <alignment wrapText="1"/>
    </xf>
    <xf numFmtId="193" fontId="38" fillId="7" borderId="14" xfId="89" applyNumberFormat="1" applyFont="1" applyFill="1" applyBorder="1" applyAlignment="1">
      <alignment/>
    </xf>
    <xf numFmtId="193" fontId="36" fillId="23" borderId="14"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23" borderId="14" xfId="230" applyNumberFormat="1" applyFont="1" applyFill="1" applyBorder="1" applyAlignment="1" applyProtection="1" quotePrefix="1">
      <alignment horizontal="center" vertical="center" wrapText="1"/>
      <protection locked="0"/>
    </xf>
    <xf numFmtId="49" fontId="36" fillId="23" borderId="14" xfId="230" applyNumberFormat="1" applyFont="1" applyFill="1" applyBorder="1" applyAlignment="1" applyProtection="1">
      <alignment horizontal="center" vertical="center" wrapText="1"/>
      <protection locked="0"/>
    </xf>
    <xf numFmtId="0" fontId="43" fillId="28" borderId="14" xfId="230" applyFont="1" applyFill="1" applyBorder="1" applyProtection="1">
      <alignment/>
      <protection locked="0"/>
    </xf>
    <xf numFmtId="167" fontId="0" fillId="4" borderId="14" xfId="230" applyNumberFormat="1" applyFont="1" applyFill="1" applyBorder="1" applyAlignment="1" applyProtection="1">
      <alignment horizontal="center"/>
      <protection locked="0"/>
    </xf>
    <xf numFmtId="167" fontId="0" fillId="4" borderId="14" xfId="230" applyNumberFormat="1" applyFont="1" applyFill="1" applyBorder="1" applyAlignment="1" applyProtection="1">
      <alignment horizontal="left" indent="1"/>
      <protection locked="0"/>
    </xf>
    <xf numFmtId="167" fontId="0" fillId="4" borderId="31" xfId="230" applyNumberFormat="1" applyFont="1" applyFill="1" applyBorder="1" applyAlignment="1" applyProtection="1">
      <alignment horizontal="center"/>
      <protection locked="0"/>
    </xf>
    <xf numFmtId="168" fontId="36" fillId="23" borderId="14" xfId="230" applyNumberFormat="1" applyFont="1" applyFill="1" applyBorder="1" applyAlignment="1" applyProtection="1" quotePrefix="1">
      <alignment horizontal="center" vertical="center" wrapText="1"/>
      <protection/>
    </xf>
    <xf numFmtId="168" fontId="44" fillId="23" borderId="14" xfId="230" applyNumberFormat="1" applyFont="1" applyFill="1" applyBorder="1" applyAlignment="1" applyProtection="1" quotePrefix="1">
      <alignment horizontal="left" vertical="center" wrapText="1"/>
      <protection/>
    </xf>
    <xf numFmtId="168" fontId="77" fillId="23" borderId="14" xfId="230" applyNumberFormat="1" applyFont="1" applyFill="1" applyBorder="1" applyAlignment="1" applyProtection="1" quotePrefix="1">
      <alignment horizontal="left" vertical="center" wrapText="1" indent="1"/>
      <protection/>
    </xf>
    <xf numFmtId="168" fontId="78" fillId="23" borderId="14" xfId="230" applyNumberFormat="1" applyFont="1" applyFill="1" applyBorder="1" applyAlignment="1" applyProtection="1" quotePrefix="1">
      <alignment horizontal="left" vertical="center" wrapText="1"/>
      <protection/>
    </xf>
    <xf numFmtId="49" fontId="77" fillId="23" borderId="14" xfId="230" applyNumberFormat="1" applyFont="1" applyFill="1" applyBorder="1" applyAlignment="1" applyProtection="1">
      <alignment horizontal="left" indent="1"/>
      <protection/>
    </xf>
    <xf numFmtId="49" fontId="77" fillId="23" borderId="14" xfId="234" applyNumberFormat="1" applyFont="1" applyFill="1" applyBorder="1" applyAlignment="1" applyProtection="1">
      <alignment horizontal="left" vertical="center" wrapText="1" indent="1"/>
      <protection/>
    </xf>
    <xf numFmtId="49" fontId="36" fillId="23" borderId="14"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9" fillId="5" borderId="0" xfId="228" applyFont="1" applyProtection="1">
      <alignment/>
      <protection locked="0"/>
    </xf>
    <xf numFmtId="0" fontId="42" fillId="28" borderId="0" xfId="230" applyFont="1" applyFill="1" applyProtection="1">
      <alignment/>
      <protection locked="0"/>
    </xf>
    <xf numFmtId="0" fontId="43" fillId="28" borderId="0" xfId="230" applyFont="1" applyFill="1" applyProtection="1">
      <alignment/>
      <protection locked="0"/>
    </xf>
    <xf numFmtId="14" fontId="42" fillId="28" borderId="0" xfId="230" applyNumberFormat="1" applyFont="1" applyFill="1" applyProtection="1">
      <alignment/>
      <protection locked="0"/>
    </xf>
    <xf numFmtId="14" fontId="42" fillId="28"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23" borderId="14" xfId="230" applyNumberFormat="1" applyFont="1" applyFill="1" applyBorder="1" applyAlignment="1" applyProtection="1" quotePrefix="1">
      <alignment vertical="center" wrapText="1"/>
      <protection locked="0"/>
    </xf>
    <xf numFmtId="0" fontId="0" fillId="4" borderId="31" xfId="230" applyNumberFormat="1" applyFont="1" applyFill="1" applyBorder="1" applyAlignment="1" applyProtection="1">
      <alignment horizontal="center"/>
      <protection locked="0"/>
    </xf>
    <xf numFmtId="167" fontId="10" fillId="23" borderId="14" xfId="230" applyNumberFormat="1" applyFont="1" applyFill="1" applyBorder="1" applyAlignment="1" applyProtection="1">
      <alignment horizontal="left"/>
      <protection locked="0"/>
    </xf>
    <xf numFmtId="43" fontId="0" fillId="4" borderId="14" xfId="89" applyFont="1" applyFill="1" applyBorder="1" applyAlignment="1" applyProtection="1">
      <alignment horizontal="right"/>
      <protection locked="0"/>
    </xf>
    <xf numFmtId="164" fontId="0" fillId="7" borderId="14" xfId="89" applyNumberFormat="1" applyFont="1" applyFill="1" applyBorder="1" applyAlignment="1" applyProtection="1">
      <alignment horizontal="right"/>
      <protection locked="0"/>
    </xf>
    <xf numFmtId="164" fontId="0" fillId="4" borderId="14" xfId="89" applyNumberFormat="1" applyFont="1" applyFill="1" applyBorder="1" applyAlignment="1" applyProtection="1">
      <alignment horizontal="right"/>
      <protection locked="0"/>
    </xf>
    <xf numFmtId="167" fontId="0" fillId="23" borderId="14" xfId="230" applyNumberFormat="1" applyFont="1" applyFill="1" applyBorder="1" applyAlignment="1" applyProtection="1">
      <alignment horizontal="left"/>
      <protection locked="0"/>
    </xf>
    <xf numFmtId="164" fontId="2" fillId="7" borderId="14" xfId="89" applyNumberFormat="1" applyFont="1" applyFill="1" applyBorder="1" applyAlignment="1" applyProtection="1">
      <alignment horizontal="right"/>
      <protection locked="0"/>
    </xf>
    <xf numFmtId="164" fontId="10" fillId="23" borderId="14" xfId="89" applyNumberFormat="1" applyFont="1" applyFill="1" applyBorder="1" applyAlignment="1" applyProtection="1">
      <alignment horizontal="center"/>
      <protection locked="0"/>
    </xf>
    <xf numFmtId="2" fontId="36" fillId="23" borderId="14" xfId="230" applyNumberFormat="1" applyFont="1" applyFill="1" applyBorder="1" applyAlignment="1" applyProtection="1">
      <alignment horizontal="center" vertical="center" wrapText="1"/>
      <protection/>
    </xf>
    <xf numFmtId="167" fontId="10" fillId="23" borderId="14" xfId="230" applyNumberFormat="1" applyFont="1" applyFill="1" applyBorder="1" applyAlignment="1" applyProtection="1">
      <alignment horizontal="left"/>
      <protection/>
    </xf>
    <xf numFmtId="0" fontId="10" fillId="23" borderId="14" xfId="230" applyFont="1" applyFill="1" applyBorder="1" applyProtection="1">
      <alignment/>
      <protection/>
    </xf>
    <xf numFmtId="2" fontId="10" fillId="23" borderId="14" xfId="89" applyNumberFormat="1" applyFont="1" applyFill="1" applyBorder="1" applyAlignment="1" applyProtection="1">
      <alignment horizontal="center"/>
      <protection/>
    </xf>
    <xf numFmtId="0" fontId="36" fillId="23" borderId="14" xfId="230" applyFont="1" applyFill="1" applyBorder="1" applyProtection="1">
      <alignment/>
      <protection/>
    </xf>
    <xf numFmtId="49" fontId="77" fillId="23" borderId="14" xfId="230" applyNumberFormat="1" applyFont="1" applyFill="1" applyBorder="1" applyProtection="1">
      <alignment/>
      <protection/>
    </xf>
    <xf numFmtId="49" fontId="77" fillId="23" borderId="14" xfId="230" applyNumberFormat="1" applyFont="1" applyFill="1" applyBorder="1" applyAlignment="1" applyProtection="1">
      <alignment horizontal="left"/>
      <protection/>
    </xf>
    <xf numFmtId="49" fontId="10" fillId="23" borderId="14" xfId="230" applyNumberFormat="1" applyFont="1" applyFill="1" applyBorder="1" applyProtection="1">
      <alignment/>
      <protection/>
    </xf>
    <xf numFmtId="49" fontId="10" fillId="29" borderId="14" xfId="230" applyNumberFormat="1" applyFont="1" applyFill="1" applyBorder="1" applyProtection="1">
      <alignment/>
      <protection/>
    </xf>
    <xf numFmtId="49" fontId="36"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wrapText="1"/>
      <protection/>
    </xf>
    <xf numFmtId="164" fontId="0" fillId="7" borderId="14" xfId="89" applyNumberFormat="1" applyFont="1" applyFill="1" applyBorder="1" applyAlignment="1" applyProtection="1">
      <alignment horizontal="right"/>
      <protection/>
    </xf>
    <xf numFmtId="164" fontId="2" fillId="7" borderId="14" xfId="89" applyNumberFormat="1" applyFont="1" applyFill="1" applyBorder="1" applyAlignment="1" applyProtection="1">
      <alignment horizontal="right"/>
      <protection/>
    </xf>
    <xf numFmtId="164" fontId="10" fillId="23" borderId="14" xfId="89" applyNumberFormat="1" applyFont="1" applyFill="1" applyBorder="1" applyAlignment="1" applyProtection="1">
      <alignment horizontal="center"/>
      <protection/>
    </xf>
    <xf numFmtId="49" fontId="77" fillId="23" borderId="14" xfId="234" applyNumberFormat="1" applyFont="1" applyFill="1" applyBorder="1" applyAlignment="1" applyProtection="1">
      <alignment horizontal="left" vertical="center" wrapText="1"/>
      <protection/>
    </xf>
    <xf numFmtId="49" fontId="77" fillId="29" borderId="14" xfId="230" applyNumberFormat="1" applyFont="1" applyFill="1" applyBorder="1" applyProtection="1">
      <alignment/>
      <protection/>
    </xf>
    <xf numFmtId="0" fontId="79" fillId="23" borderId="14" xfId="230" applyFont="1" applyFill="1" applyBorder="1" applyProtection="1">
      <alignment/>
      <protection/>
    </xf>
    <xf numFmtId="0" fontId="35" fillId="5" borderId="0" xfId="229" applyFont="1" applyFill="1" applyBorder="1" applyAlignment="1" applyProtection="1">
      <alignment/>
      <protection locked="0"/>
    </xf>
    <xf numFmtId="167" fontId="0" fillId="4" borderId="31" xfId="230" applyNumberFormat="1" applyFont="1" applyFill="1" applyBorder="1" applyAlignment="1" applyProtection="1">
      <alignment horizontal="right"/>
      <protection locked="0"/>
    </xf>
    <xf numFmtId="164" fontId="0" fillId="4" borderId="31" xfId="230" applyNumberFormat="1" applyFont="1" applyFill="1" applyBorder="1" applyAlignment="1" applyProtection="1">
      <alignment horizontal="right"/>
      <protection locked="0"/>
    </xf>
    <xf numFmtId="49" fontId="36" fillId="23" borderId="27"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horizontal="right" vertical="center" wrapText="1"/>
      <protection/>
    </xf>
    <xf numFmtId="49" fontId="36" fillId="23" borderId="14" xfId="233" applyNumberFormat="1" applyFont="1" applyFill="1" applyBorder="1" applyAlignment="1" applyProtection="1">
      <alignment horizontal="center" vertical="center" wrapText="1"/>
      <protection locked="0"/>
    </xf>
    <xf numFmtId="49" fontId="36" fillId="23" borderId="14" xfId="233" applyNumberFormat="1" applyFont="1" applyFill="1" applyBorder="1" applyAlignment="1" applyProtection="1">
      <alignment horizontal="center"/>
      <protection locked="0"/>
    </xf>
    <xf numFmtId="0" fontId="0" fillId="4" borderId="14" xfId="233" applyNumberFormat="1" applyFont="1" applyFill="1" applyBorder="1" applyProtection="1">
      <alignment/>
      <protection locked="0"/>
    </xf>
    <xf numFmtId="164" fontId="0" fillId="4" borderId="14" xfId="233" applyNumberFormat="1" applyFont="1" applyFill="1" applyBorder="1" applyAlignment="1" applyProtection="1">
      <alignment horizontal="right"/>
      <protection locked="0"/>
    </xf>
    <xf numFmtId="10" fontId="0" fillId="4" borderId="14" xfId="233" applyNumberFormat="1" applyFont="1" applyFill="1" applyBorder="1" applyAlignment="1" applyProtection="1">
      <alignment horizontal="right"/>
      <protection locked="0"/>
    </xf>
    <xf numFmtId="0" fontId="36" fillId="7" borderId="15" xfId="233" applyFont="1" applyFill="1" applyBorder="1" applyAlignment="1" applyProtection="1">
      <alignment horizontal="right"/>
      <protection locked="0"/>
    </xf>
    <xf numFmtId="49" fontId="36" fillId="23" borderId="14" xfId="233" applyNumberFormat="1" applyFont="1" applyFill="1" applyBorder="1" applyAlignment="1" applyProtection="1">
      <alignment horizontal="center" vertical="center" wrapText="1"/>
      <protection/>
    </xf>
    <xf numFmtId="164" fontId="36" fillId="23" borderId="14" xfId="233" applyNumberFormat="1" applyFont="1" applyFill="1" applyBorder="1" applyAlignment="1" applyProtection="1">
      <alignment horizontal="right" vertical="center" wrapText="1"/>
      <protection/>
    </xf>
    <xf numFmtId="49" fontId="36" fillId="23" borderId="14" xfId="233" applyNumberFormat="1" applyFont="1" applyFill="1" applyBorder="1" applyAlignment="1" applyProtection="1">
      <alignment horizontal="center"/>
      <protection/>
    </xf>
    <xf numFmtId="167" fontId="10" fillId="23" borderId="32" xfId="89" applyNumberFormat="1" applyFont="1" applyFill="1" applyBorder="1" applyAlignment="1" applyProtection="1">
      <alignment horizontal="right" vertical="center"/>
      <protection/>
    </xf>
    <xf numFmtId="10" fontId="2" fillId="7" borderId="14"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23" borderId="32" xfId="233" applyNumberFormat="1" applyFont="1" applyFill="1" applyBorder="1" applyAlignment="1" applyProtection="1">
      <alignment horizontal="center"/>
      <protection locked="0"/>
    </xf>
    <xf numFmtId="164" fontId="0" fillId="4" borderId="14" xfId="233" applyNumberFormat="1" applyFont="1" applyFill="1" applyBorder="1" applyAlignment="1" applyProtection="1">
      <alignment/>
      <protection locked="0"/>
    </xf>
    <xf numFmtId="10" fontId="0" fillId="4" borderId="14" xfId="233" applyNumberFormat="1" applyFont="1" applyFill="1" applyBorder="1" applyAlignment="1" applyProtection="1">
      <alignment/>
      <protection locked="0"/>
    </xf>
    <xf numFmtId="10" fontId="0" fillId="7" borderId="14" xfId="89" applyNumberFormat="1" applyFont="1" applyFill="1" applyBorder="1" applyAlignment="1" applyProtection="1">
      <alignment/>
      <protection/>
    </xf>
    <xf numFmtId="164" fontId="0" fillId="7" borderId="14" xfId="89" applyNumberFormat="1" applyFont="1" applyFill="1" applyBorder="1" applyAlignment="1" applyProtection="1">
      <alignment/>
      <protection/>
    </xf>
    <xf numFmtId="164" fontId="0" fillId="31" borderId="14" xfId="233" applyNumberFormat="1" applyFont="1" applyFill="1" applyBorder="1" applyAlignment="1" applyProtection="1">
      <alignment/>
      <protection/>
    </xf>
    <xf numFmtId="10" fontId="0" fillId="31" borderId="14" xfId="233" applyNumberFormat="1" applyFont="1" applyFill="1" applyBorder="1" applyAlignment="1" applyProtection="1">
      <alignment/>
      <protection/>
    </xf>
    <xf numFmtId="49" fontId="10" fillId="23" borderId="14" xfId="230" applyNumberFormat="1" applyFont="1" applyFill="1" applyBorder="1" applyAlignment="1" applyProtection="1">
      <alignment wrapText="1"/>
      <protection/>
    </xf>
    <xf numFmtId="49" fontId="36" fillId="23" borderId="14" xfId="233" applyNumberFormat="1" applyFont="1" applyFill="1" applyBorder="1" applyAlignment="1" applyProtection="1">
      <alignment horizontal="right" vertical="center" wrapText="1"/>
      <protection/>
    </xf>
    <xf numFmtId="49" fontId="36" fillId="23" borderId="32" xfId="233" applyNumberFormat="1" applyFont="1" applyFill="1" applyBorder="1" applyAlignment="1" applyProtection="1">
      <alignment horizontal="center"/>
      <protection/>
    </xf>
    <xf numFmtId="0" fontId="75" fillId="5" borderId="0" xfId="230" applyFont="1" applyProtection="1">
      <alignment/>
      <protection locked="0"/>
    </xf>
    <xf numFmtId="0" fontId="0" fillId="25" borderId="0" xfId="230" applyFont="1" applyFill="1" applyProtection="1">
      <alignment/>
      <protection locked="0"/>
    </xf>
    <xf numFmtId="0" fontId="0" fillId="25" borderId="0" xfId="232" applyFont="1" applyFill="1" applyBorder="1" applyAlignment="1" applyProtection="1">
      <alignment vertical="center"/>
      <protection locked="0"/>
    </xf>
    <xf numFmtId="2" fontId="36" fillId="23" borderId="14" xfId="231" applyNumberFormat="1" applyFont="1" applyFill="1" applyBorder="1" applyAlignment="1" applyProtection="1">
      <alignment horizontal="center" vertical="center" wrapText="1"/>
      <protection locked="0"/>
    </xf>
    <xf numFmtId="167" fontId="5" fillId="23" borderId="14" xfId="231" applyNumberFormat="1" applyFont="1" applyFill="1" applyBorder="1" applyAlignment="1" applyProtection="1">
      <alignment horizontal="left"/>
      <protection locked="0"/>
    </xf>
    <xf numFmtId="2" fontId="36" fillId="23" borderId="0" xfId="231" applyNumberFormat="1" applyFont="1" applyFill="1" applyBorder="1" applyAlignment="1" applyProtection="1">
      <alignment horizontal="center" vertical="center" wrapText="1"/>
      <protection locked="0"/>
    </xf>
    <xf numFmtId="0"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10" fillId="23" borderId="14" xfId="231" applyNumberFormat="1" applyFont="1" applyFill="1" applyBorder="1" applyAlignment="1" applyProtection="1">
      <alignment horizontal="left"/>
      <protection locked="0"/>
    </xf>
    <xf numFmtId="0" fontId="0" fillId="23" borderId="14" xfId="231" applyNumberFormat="1" applyFont="1" applyFill="1" applyBorder="1" applyAlignment="1" applyProtection="1">
      <alignment horizontal="left"/>
      <protection locked="0"/>
    </xf>
    <xf numFmtId="164" fontId="0" fillId="23"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23" borderId="14" xfId="231" applyNumberFormat="1" applyFont="1" applyFill="1" applyBorder="1" applyAlignment="1" applyProtection="1" quotePrefix="1">
      <alignment horizontal="center" vertical="center" wrapText="1"/>
      <protection/>
    </xf>
    <xf numFmtId="2" fontId="36" fillId="23" borderId="28" xfId="231" applyNumberFormat="1" applyFont="1" applyFill="1" applyBorder="1" applyAlignment="1" applyProtection="1">
      <alignment horizontal="center" vertical="center" wrapText="1"/>
      <protection/>
    </xf>
    <xf numFmtId="2" fontId="79" fillId="23" borderId="28" xfId="231" applyNumberFormat="1" applyFont="1" applyFill="1" applyBorder="1" applyAlignment="1" applyProtection="1">
      <alignment horizontal="left" vertical="center" wrapText="1"/>
      <protection/>
    </xf>
    <xf numFmtId="2" fontId="36" fillId="23" borderId="14" xfId="231" applyNumberFormat="1" applyFont="1" applyFill="1" applyBorder="1" applyAlignment="1" applyProtection="1">
      <alignment horizontal="center" vertical="center" wrapText="1"/>
      <protection/>
    </xf>
    <xf numFmtId="41" fontId="4" fillId="23" borderId="14" xfId="231" applyNumberFormat="1" applyFont="1" applyFill="1" applyBorder="1" applyProtection="1">
      <alignment/>
      <protection/>
    </xf>
    <xf numFmtId="41" fontId="10" fillId="23" borderId="15" xfId="231" applyNumberFormat="1" applyFont="1" applyFill="1" applyBorder="1" applyAlignment="1" applyProtection="1">
      <alignment horizontal="left" indent="1"/>
      <protection/>
    </xf>
    <xf numFmtId="41" fontId="10" fillId="29" borderId="14" xfId="231" applyNumberFormat="1" applyFont="1" applyFill="1" applyBorder="1" applyProtection="1">
      <alignment/>
      <protection/>
    </xf>
    <xf numFmtId="41" fontId="4" fillId="23" borderId="15" xfId="231" applyNumberFormat="1" applyFont="1" applyFill="1" applyBorder="1" applyAlignment="1" applyProtection="1">
      <alignment/>
      <protection/>
    </xf>
    <xf numFmtId="41" fontId="79" fillId="29" borderId="14" xfId="231" applyNumberFormat="1" applyFont="1" applyFill="1" applyBorder="1" applyAlignment="1" applyProtection="1">
      <alignment horizontal="left"/>
      <protection/>
    </xf>
    <xf numFmtId="41" fontId="36" fillId="29" borderId="14" xfId="231" applyNumberFormat="1" applyFont="1" applyFill="1" applyBorder="1" applyProtection="1">
      <alignment/>
      <protection/>
    </xf>
    <xf numFmtId="164" fontId="38" fillId="7" borderId="14" xfId="89" applyNumberFormat="1" applyFont="1" applyFill="1" applyBorder="1" applyAlignment="1" applyProtection="1">
      <alignment/>
      <protection/>
    </xf>
    <xf numFmtId="164" fontId="0" fillId="23" borderId="14" xfId="89" applyNumberFormat="1" applyFont="1" applyFill="1" applyBorder="1" applyAlignment="1" applyProtection="1">
      <alignment/>
      <protection/>
    </xf>
    <xf numFmtId="164" fontId="38" fillId="7" borderId="14" xfId="89" applyNumberFormat="1" applyFont="1" applyFill="1" applyBorder="1" applyAlignment="1" applyProtection="1">
      <alignment horizontal="left" indent="1"/>
      <protection/>
    </xf>
    <xf numFmtId="164" fontId="37" fillId="7" borderId="14" xfId="89" applyNumberFormat="1" applyFont="1" applyFill="1" applyBorder="1" applyAlignment="1" applyProtection="1">
      <alignment/>
      <protection/>
    </xf>
    <xf numFmtId="49" fontId="10" fillId="23" borderId="32" xfId="233" applyNumberFormat="1" applyFont="1" applyFill="1" applyBorder="1" applyAlignment="1" applyProtection="1">
      <alignment horizontal="center"/>
      <protection locked="0"/>
    </xf>
    <xf numFmtId="2" fontId="10" fillId="23" borderId="14" xfId="89" applyNumberFormat="1" applyFont="1" applyFill="1" applyBorder="1" applyAlignment="1" applyProtection="1">
      <alignment horizontal="center" wrapText="1"/>
      <protection locked="0"/>
    </xf>
    <xf numFmtId="171" fontId="0" fillId="4" borderId="14" xfId="233" applyNumberFormat="1" applyFont="1" applyFill="1" applyBorder="1" applyProtection="1">
      <alignment/>
      <protection locked="0"/>
    </xf>
    <xf numFmtId="171" fontId="0" fillId="32" borderId="14" xfId="233" applyNumberFormat="1" applyFont="1" applyFill="1" applyBorder="1" applyProtection="1">
      <alignment/>
      <protection locked="0"/>
    </xf>
    <xf numFmtId="0" fontId="0" fillId="5" borderId="0" xfId="233" applyFont="1" applyProtection="1">
      <alignment/>
      <protection locked="0"/>
    </xf>
    <xf numFmtId="164" fontId="36" fillId="23" borderId="14" xfId="233" applyNumberFormat="1" applyFont="1" applyFill="1" applyBorder="1" applyAlignment="1" applyProtection="1">
      <alignment horizontal="center" vertical="center" wrapText="1"/>
      <protection/>
    </xf>
    <xf numFmtId="171" fontId="0" fillId="28" borderId="14" xfId="233" applyNumberFormat="1" applyFont="1" applyFill="1" applyBorder="1" applyProtection="1">
      <alignment/>
      <protection/>
    </xf>
    <xf numFmtId="14" fontId="42" fillId="28" borderId="0" xfId="230" applyNumberFormat="1" applyFont="1" applyFill="1" applyAlignment="1" applyProtection="1">
      <alignment vertical="center"/>
      <protection locked="0"/>
    </xf>
    <xf numFmtId="14" fontId="42" fillId="28" borderId="0" xfId="230" applyNumberFormat="1" applyFont="1" applyFill="1" applyAlignment="1" applyProtection="1">
      <alignment horizontal="left" vertical="center"/>
      <protection locked="0"/>
    </xf>
    <xf numFmtId="167" fontId="0" fillId="4" borderId="14" xfId="230" applyNumberFormat="1" applyFont="1" applyFill="1" applyBorder="1" applyAlignment="1" applyProtection="1">
      <alignment horizontal="right"/>
      <protection locked="0"/>
    </xf>
    <xf numFmtId="191" fontId="0" fillId="4" borderId="31"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75" fillId="0" borderId="0" xfId="0" applyFont="1" applyAlignment="1" applyProtection="1">
      <alignment/>
      <protection locked="0"/>
    </xf>
    <xf numFmtId="0" fontId="3" fillId="0" borderId="0" xfId="0" applyFont="1" applyAlignment="1" applyProtection="1">
      <alignment/>
      <protection locked="0"/>
    </xf>
    <xf numFmtId="167" fontId="5" fillId="23" borderId="14" xfId="235" applyNumberFormat="1" applyFont="1" applyFill="1" applyBorder="1" applyAlignment="1" applyProtection="1">
      <alignment horizontal="left"/>
      <protection locked="0"/>
    </xf>
    <xf numFmtId="167" fontId="10" fillId="23" borderId="32" xfId="89" applyNumberFormat="1" applyFont="1" applyFill="1" applyBorder="1" applyAlignment="1" applyProtection="1">
      <alignment horizontal="center" vertical="center"/>
      <protection locked="0"/>
    </xf>
    <xf numFmtId="167" fontId="0" fillId="4" borderId="14" xfId="235" applyNumberFormat="1" applyFont="1" applyFill="1" applyBorder="1" applyAlignment="1" applyProtection="1">
      <alignment horizontal="right"/>
      <protection locked="0"/>
    </xf>
    <xf numFmtId="191" fontId="0" fillId="4" borderId="14" xfId="235" applyNumberFormat="1" applyFont="1" applyFill="1" applyBorder="1" applyAlignment="1" applyProtection="1">
      <alignment horizontal="right"/>
      <protection locked="0"/>
    </xf>
    <xf numFmtId="1" fontId="0" fillId="4" borderId="14" xfId="235" applyNumberFormat="1" applyFont="1" applyFill="1" applyBorder="1" applyAlignment="1" applyProtection="1">
      <alignment horizontal="right"/>
      <protection locked="0"/>
    </xf>
    <xf numFmtId="164" fontId="0" fillId="4" borderId="14" xfId="235" applyNumberFormat="1" applyFont="1" applyFill="1" applyBorder="1" applyAlignment="1" applyProtection="1">
      <alignment horizontal="right"/>
      <protection locked="0"/>
    </xf>
    <xf numFmtId="164" fontId="0" fillId="28" borderId="14" xfId="89" applyNumberFormat="1" applyFont="1" applyFill="1" applyBorder="1" applyAlignment="1" applyProtection="1">
      <alignment horizontal="right"/>
      <protection locked="0"/>
    </xf>
    <xf numFmtId="167" fontId="0" fillId="7" borderId="14" xfId="235" applyNumberFormat="1" applyFont="1" applyFill="1" applyBorder="1" applyAlignment="1" applyProtection="1">
      <alignment horizontal="right"/>
      <protection locked="0"/>
    </xf>
    <xf numFmtId="168" fontId="10" fillId="29" borderId="0" xfId="0" applyNumberFormat="1" applyFont="1" applyFill="1" applyBorder="1" applyAlignment="1" applyProtection="1">
      <alignment horizontal="left" vertical="center" wrapText="1"/>
      <protection locked="0"/>
    </xf>
    <xf numFmtId="164" fontId="0" fillId="32" borderId="14" xfId="235" applyNumberFormat="1" applyFont="1" applyFill="1" applyBorder="1" applyAlignment="1" applyProtection="1">
      <alignment horizontal="right"/>
      <protection locked="0"/>
    </xf>
    <xf numFmtId="168" fontId="36" fillId="23" borderId="14"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center" vertical="center" wrapText="1"/>
      <protection/>
    </xf>
    <xf numFmtId="49" fontId="79" fillId="23" borderId="14" xfId="235" applyNumberFormat="1" applyFont="1" applyFill="1" applyBorder="1" applyAlignment="1" applyProtection="1">
      <alignment horizontal="center" vertical="center" wrapText="1"/>
      <protection/>
    </xf>
    <xf numFmtId="167" fontId="5" fillId="23" borderId="14" xfId="235" applyNumberFormat="1" applyFont="1" applyFill="1" applyBorder="1" applyAlignment="1" applyProtection="1">
      <alignment horizontal="left"/>
      <protection/>
    </xf>
    <xf numFmtId="167" fontId="10" fillId="23" borderId="32" xfId="89" applyNumberFormat="1" applyFont="1" applyFill="1" applyBorder="1" applyAlignment="1" applyProtection="1">
      <alignment horizontal="center" vertical="center"/>
      <protection/>
    </xf>
    <xf numFmtId="167" fontId="77" fillId="23" borderId="32" xfId="89" applyNumberFormat="1" applyFont="1" applyFill="1" applyBorder="1" applyAlignment="1" applyProtection="1">
      <alignment horizontal="center" vertical="center"/>
      <protection/>
    </xf>
    <xf numFmtId="164" fontId="0" fillId="28" borderId="14" xfId="89" applyNumberFormat="1" applyFont="1" applyFill="1" applyBorder="1" applyAlignment="1" applyProtection="1">
      <alignment horizontal="right"/>
      <protection/>
    </xf>
    <xf numFmtId="168" fontId="10" fillId="29" borderId="0" xfId="0" applyNumberFormat="1" applyFont="1" applyFill="1" applyBorder="1" applyAlignment="1" applyProtection="1">
      <alignment horizontal="left" vertical="center" wrapText="1"/>
      <protection/>
    </xf>
    <xf numFmtId="191" fontId="2" fillId="7" borderId="14" xfId="235" applyNumberFormat="1" applyFont="1" applyFill="1" applyBorder="1" applyAlignment="1" applyProtection="1">
      <alignment horizontal="right"/>
      <protection/>
    </xf>
    <xf numFmtId="167" fontId="2" fillId="7" borderId="14" xfId="235" applyNumberFormat="1" applyFont="1" applyFill="1" applyBorder="1" applyAlignment="1" applyProtection="1">
      <alignment horizontal="right"/>
      <protection/>
    </xf>
    <xf numFmtId="43" fontId="2" fillId="7" borderId="14"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23" borderId="0" xfId="235" applyNumberFormat="1" applyFont="1" applyFill="1" applyBorder="1" applyAlignment="1" applyProtection="1">
      <alignment horizontal="center" vertical="center" wrapText="1"/>
      <protection locked="0"/>
    </xf>
    <xf numFmtId="167" fontId="77" fillId="23" borderId="14" xfId="235" applyNumberFormat="1" applyFont="1" applyFill="1" applyBorder="1" applyAlignment="1" applyProtection="1">
      <alignment horizontal="left"/>
      <protection locked="0"/>
    </xf>
    <xf numFmtId="167" fontId="0" fillId="4" borderId="14"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4" xfId="89" applyNumberFormat="1" applyFont="1" applyFill="1" applyBorder="1" applyAlignment="1" applyProtection="1">
      <alignment horizontal="right"/>
      <protection locked="0"/>
    </xf>
    <xf numFmtId="0" fontId="80" fillId="0" borderId="0" xfId="0" applyFont="1" applyAlignment="1" applyProtection="1">
      <alignment vertical="center"/>
      <protection locked="0"/>
    </xf>
    <xf numFmtId="14" fontId="0" fillId="4" borderId="31" xfId="230" applyNumberFormat="1" applyFont="1" applyFill="1" applyBorder="1" applyAlignment="1" applyProtection="1">
      <alignment horizontal="center"/>
      <protection locked="0"/>
    </xf>
    <xf numFmtId="164" fontId="0" fillId="4" borderId="31" xfId="230" applyNumberFormat="1" applyFont="1" applyFill="1" applyBorder="1" applyAlignment="1" applyProtection="1">
      <alignment horizontal="center"/>
      <protection locked="0"/>
    </xf>
    <xf numFmtId="49" fontId="36" fillId="23" borderId="33"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left" vertical="center" wrapText="1"/>
      <protection/>
    </xf>
    <xf numFmtId="168" fontId="10" fillId="23" borderId="14" xfId="0" applyNumberFormat="1" applyFont="1" applyFill="1" applyBorder="1" applyAlignment="1" applyProtection="1">
      <alignment horizontal="left" vertical="center" wrapText="1"/>
      <protection/>
    </xf>
    <xf numFmtId="49" fontId="10" fillId="23" borderId="14" xfId="235" applyNumberFormat="1" applyFont="1" applyFill="1" applyBorder="1" applyAlignment="1" applyProtection="1">
      <alignment horizontal="left" vertical="center" wrapText="1"/>
      <protection/>
    </xf>
    <xf numFmtId="168" fontId="45" fillId="29" borderId="0" xfId="0" applyNumberFormat="1" applyFont="1" applyFill="1" applyBorder="1" applyAlignment="1" applyProtection="1">
      <alignment horizontal="left" vertical="center" wrapText="1"/>
      <protection/>
    </xf>
    <xf numFmtId="49" fontId="77" fillId="23" borderId="14" xfId="235" applyNumberFormat="1" applyFont="1" applyFill="1" applyBorder="1" applyAlignment="1" applyProtection="1">
      <alignment horizontal="left" vertical="center" wrapText="1"/>
      <protection/>
    </xf>
    <xf numFmtId="2" fontId="77" fillId="23" borderId="32" xfId="89" applyNumberFormat="1" applyFont="1" applyFill="1" applyBorder="1" applyAlignment="1" applyProtection="1">
      <alignment horizontal="center" vertical="center"/>
      <protection/>
    </xf>
    <xf numFmtId="1" fontId="10" fillId="23" borderId="32" xfId="89" applyNumberFormat="1" applyFont="1" applyFill="1" applyBorder="1" applyAlignment="1" applyProtection="1">
      <alignment horizontal="center" vertical="center"/>
      <protection/>
    </xf>
    <xf numFmtId="164" fontId="0" fillId="4" borderId="14" xfId="233" applyNumberFormat="1" applyFont="1" applyFill="1" applyBorder="1" applyProtection="1">
      <alignment/>
      <protection locked="0"/>
    </xf>
    <xf numFmtId="49" fontId="79" fillId="23" borderId="14" xfId="233" applyNumberFormat="1" applyFont="1" applyFill="1" applyBorder="1" applyAlignment="1" applyProtection="1">
      <alignment horizontal="center" vertical="center" wrapText="1"/>
      <protection locked="0"/>
    </xf>
    <xf numFmtId="49" fontId="79" fillId="23" borderId="33"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23" borderId="15" xfId="233" applyNumberFormat="1" applyFont="1" applyFill="1" applyBorder="1" applyAlignment="1" applyProtection="1">
      <alignment horizontal="center" vertical="center" wrapText="1"/>
      <protection locked="0"/>
    </xf>
    <xf numFmtId="49" fontId="0" fillId="4" borderId="14" xfId="89" applyNumberFormat="1" applyFont="1" applyFill="1" applyBorder="1" applyAlignment="1" applyProtection="1">
      <alignment horizontal="right"/>
      <protection locked="0"/>
    </xf>
    <xf numFmtId="164" fontId="36" fillId="23" borderId="14" xfId="89" applyNumberFormat="1" applyFont="1" applyFill="1" applyBorder="1" applyAlignment="1" applyProtection="1">
      <alignment horizontal="center" vertical="center" wrapText="1"/>
      <protection locked="0"/>
    </xf>
    <xf numFmtId="43" fontId="36" fillId="23" borderId="14" xfId="89" applyFont="1" applyFill="1" applyBorder="1" applyAlignment="1" applyProtection="1">
      <alignment horizontal="center" vertical="center" wrapText="1"/>
      <protection locked="0"/>
    </xf>
    <xf numFmtId="0" fontId="0" fillId="31" borderId="14" xfId="230" applyFont="1" applyFill="1" applyBorder="1" applyProtection="1">
      <alignment/>
      <protection locked="0"/>
    </xf>
    <xf numFmtId="0" fontId="39" fillId="5" borderId="0" xfId="230" applyFont="1" applyProtection="1">
      <alignment/>
      <protection locked="0"/>
    </xf>
    <xf numFmtId="49" fontId="36" fillId="23" borderId="14" xfId="233" applyNumberFormat="1" applyFont="1" applyFill="1" applyBorder="1" applyAlignment="1" applyProtection="1">
      <alignment horizontal="left" vertical="center" wrapText="1"/>
      <protection/>
    </xf>
    <xf numFmtId="49" fontId="10" fillId="23" borderId="14" xfId="233" applyNumberFormat="1" applyFont="1" applyFill="1" applyBorder="1" applyAlignment="1" applyProtection="1">
      <alignment horizontal="left" vertical="center" wrapText="1" indent="1"/>
      <protection/>
    </xf>
    <xf numFmtId="164" fontId="36" fillId="23" borderId="14" xfId="89" applyNumberFormat="1" applyFont="1" applyFill="1" applyBorder="1" applyAlignment="1" applyProtection="1">
      <alignment horizontal="center" vertical="center" wrapText="1"/>
      <protection/>
    </xf>
    <xf numFmtId="49" fontId="36" fillId="23" borderId="14" xfId="233" applyNumberFormat="1" applyFont="1" applyFill="1" applyBorder="1" applyAlignment="1" applyProtection="1">
      <alignment horizontal="left" wrapText="1"/>
      <protection/>
    </xf>
    <xf numFmtId="43" fontId="38" fillId="7" borderId="14" xfId="89" applyNumberFormat="1" applyFont="1" applyFill="1" applyBorder="1" applyAlignment="1" applyProtection="1">
      <alignment/>
      <protection/>
    </xf>
    <xf numFmtId="2" fontId="36" fillId="23" borderId="14" xfId="89" applyNumberFormat="1" applyFont="1" applyFill="1" applyBorder="1" applyAlignment="1" applyProtection="1">
      <alignment horizontal="center" vertical="center" wrapText="1"/>
      <protection/>
    </xf>
    <xf numFmtId="2" fontId="37" fillId="7" borderId="14" xfId="89" applyNumberFormat="1" applyFont="1" applyFill="1" applyBorder="1" applyAlignment="1" applyProtection="1">
      <alignment/>
      <protection/>
    </xf>
    <xf numFmtId="43" fontId="37" fillId="7" borderId="14" xfId="89" applyFont="1" applyFill="1" applyBorder="1" applyAlignment="1" applyProtection="1">
      <alignment/>
      <protection/>
    </xf>
    <xf numFmtId="49" fontId="79" fillId="23" borderId="14"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31" borderId="0" xfId="0" applyNumberFormat="1" applyFont="1" applyFill="1" applyAlignment="1" applyProtection="1">
      <alignment/>
      <protection/>
    </xf>
    <xf numFmtId="0" fontId="40" fillId="33" borderId="0" xfId="0" applyNumberFormat="1" applyFont="1" applyFill="1" applyAlignment="1" applyProtection="1">
      <alignment/>
      <protection/>
    </xf>
    <xf numFmtId="49" fontId="79" fillId="23" borderId="28" xfId="233" applyNumberFormat="1" applyFont="1" applyFill="1" applyBorder="1" applyAlignment="1" applyProtection="1">
      <alignment horizontal="left" vertical="center" wrapText="1"/>
      <protection/>
    </xf>
    <xf numFmtId="10" fontId="2" fillId="7" borderId="14" xfId="243" applyNumberFormat="1" applyFont="1" applyFill="1" applyBorder="1" applyAlignment="1">
      <alignment horizontal="right"/>
    </xf>
    <xf numFmtId="49" fontId="36" fillId="23" borderId="26" xfId="230" applyNumberFormat="1" applyFont="1" applyFill="1" applyBorder="1" applyAlignment="1" applyProtection="1">
      <alignment horizontal="center" vertical="center" wrapText="1"/>
      <protection/>
    </xf>
    <xf numFmtId="14" fontId="0" fillId="4" borderId="14" xfId="233" applyNumberFormat="1" applyFont="1" applyFill="1" applyBorder="1" applyAlignment="1" applyProtection="1">
      <alignment horizontal="center"/>
      <protection locked="0"/>
    </xf>
    <xf numFmtId="14" fontId="0" fillId="32" borderId="14" xfId="233" applyNumberFormat="1" applyFont="1" applyFill="1" applyBorder="1" applyAlignment="1" applyProtection="1">
      <alignment horizontal="center"/>
      <protection locked="0"/>
    </xf>
    <xf numFmtId="166" fontId="2" fillId="7" borderId="14" xfId="89" applyNumberFormat="1" applyFont="1" applyFill="1" applyBorder="1" applyAlignment="1" applyProtection="1">
      <alignment horizontal="right"/>
      <protection locked="0"/>
    </xf>
    <xf numFmtId="166" fontId="0" fillId="7" borderId="14" xfId="89" applyNumberFormat="1" applyFont="1" applyFill="1" applyBorder="1" applyAlignment="1" applyProtection="1">
      <alignment horizontal="right"/>
      <protection locked="0"/>
    </xf>
    <xf numFmtId="164" fontId="0" fillId="4" borderId="14" xfId="233" applyNumberFormat="1" applyFill="1" applyBorder="1" applyProtection="1">
      <alignment/>
      <protection locked="0"/>
    </xf>
    <xf numFmtId="10" fontId="0" fillId="4" borderId="14" xfId="233" applyNumberFormat="1" applyFill="1" applyBorder="1" applyProtection="1">
      <alignment/>
      <protection locked="0"/>
    </xf>
    <xf numFmtId="164" fontId="0" fillId="5" borderId="0" xfId="230" applyNumberFormat="1" applyProtection="1">
      <alignment/>
      <protection locked="0"/>
    </xf>
    <xf numFmtId="171" fontId="0" fillId="4" borderId="14" xfId="233" applyNumberFormat="1" applyFont="1" applyFill="1" applyBorder="1" applyAlignment="1" applyProtection="1">
      <alignment horizontal="left" wrapText="1"/>
      <protection locked="0"/>
    </xf>
    <xf numFmtId="171" fontId="0" fillId="32" borderId="14" xfId="233" applyNumberFormat="1" applyFont="1" applyFill="1" applyBorder="1" applyAlignment="1" applyProtection="1">
      <alignment horizontal="left" wrapText="1"/>
      <protection locked="0"/>
    </xf>
    <xf numFmtId="164" fontId="0" fillId="4" borderId="14" xfId="233" applyNumberFormat="1" applyFill="1" applyBorder="1" applyAlignment="1" applyProtection="1">
      <alignment horizontal="right"/>
      <protection locked="0"/>
    </xf>
    <xf numFmtId="10" fontId="0" fillId="4" borderId="14" xfId="233" applyNumberFormat="1" applyFill="1" applyBorder="1" applyAlignment="1" applyProtection="1">
      <alignment horizontal="right"/>
      <protection locked="0"/>
    </xf>
    <xf numFmtId="0" fontId="0" fillId="5" borderId="0" xfId="233" applyAlignment="1" applyProtection="1">
      <alignment vertical="center"/>
      <protection locked="0"/>
    </xf>
    <xf numFmtId="171" fontId="0" fillId="4" borderId="14" xfId="233" applyNumberFormat="1" applyFill="1" applyBorder="1">
      <alignment/>
      <protection/>
    </xf>
    <xf numFmtId="171" fontId="0" fillId="4" borderId="14" xfId="233" applyNumberFormat="1" applyFill="1" applyBorder="1" applyAlignment="1">
      <alignment horizontal="right" wrapText="1"/>
      <protection/>
    </xf>
    <xf numFmtId="171" fontId="0" fillId="4" borderId="14" xfId="233" applyNumberFormat="1" applyFont="1" applyFill="1" applyBorder="1" applyAlignment="1" applyProtection="1">
      <alignment horizontal="center"/>
      <protection locked="0"/>
    </xf>
    <xf numFmtId="171" fontId="0" fillId="4" borderId="14" xfId="233" applyNumberFormat="1" applyFont="1" applyFill="1" applyBorder="1" applyAlignment="1" applyProtection="1">
      <alignment horizontal="left" vertical="top" wrapText="1"/>
      <protection locked="0"/>
    </xf>
    <xf numFmtId="183" fontId="0" fillId="4" borderId="14" xfId="89" applyNumberFormat="1" applyFont="1" applyFill="1" applyBorder="1" applyAlignment="1" applyProtection="1">
      <alignment horizontal="right"/>
      <protection locked="0"/>
    </xf>
    <xf numFmtId="183" fontId="36" fillId="23" borderId="14" xfId="89" applyNumberFormat="1" applyFont="1" applyFill="1" applyBorder="1" applyAlignment="1" applyProtection="1">
      <alignment horizontal="center" vertical="center" wrapText="1"/>
      <protection/>
    </xf>
    <xf numFmtId="0" fontId="35" fillId="5" borderId="0" xfId="229" applyFont="1" applyFill="1" applyBorder="1" applyAlignment="1" applyProtection="1">
      <alignment horizontal="center"/>
      <protection locked="0"/>
    </xf>
    <xf numFmtId="0" fontId="1" fillId="5" borderId="0" xfId="233" applyFont="1" applyAlignment="1" applyProtection="1">
      <alignment horizontal="center"/>
      <protection locked="0"/>
    </xf>
    <xf numFmtId="0" fontId="0" fillId="5" borderId="0" xfId="233" applyAlignment="1" applyProtection="1">
      <alignment horizontal="center"/>
      <protection locked="0"/>
    </xf>
    <xf numFmtId="49" fontId="0" fillId="5" borderId="0" xfId="233" applyNumberFormat="1" applyFont="1" applyAlignment="1" applyProtection="1">
      <alignment horizontal="center"/>
      <protection locked="0"/>
    </xf>
    <xf numFmtId="0" fontId="1" fillId="5" borderId="0" xfId="230" applyFont="1" applyAlignment="1" applyProtection="1">
      <alignment horizontal="center"/>
      <protection locked="0"/>
    </xf>
    <xf numFmtId="167" fontId="3" fillId="5" borderId="0" xfId="233" applyNumberFormat="1" applyFont="1" applyBorder="1" applyAlignment="1" applyProtection="1">
      <alignment horizontal="center"/>
      <protection locked="0"/>
    </xf>
    <xf numFmtId="0" fontId="42" fillId="28" borderId="0" xfId="230" applyFont="1" applyFill="1" applyAlignment="1" applyProtection="1">
      <alignment horizontal="left"/>
      <protection locked="0"/>
    </xf>
    <xf numFmtId="183" fontId="0" fillId="4" borderId="14" xfId="94" applyNumberFormat="1" applyFont="1" applyFill="1" applyBorder="1" applyAlignment="1">
      <alignment horizontal="right"/>
    </xf>
    <xf numFmtId="183" fontId="0" fillId="4" borderId="14" xfId="89" applyNumberFormat="1" applyFont="1" applyFill="1" applyBorder="1" applyAlignment="1" applyProtection="1">
      <alignment horizontal="center"/>
      <protection locked="0"/>
    </xf>
    <xf numFmtId="171" fontId="0" fillId="4" borderId="14" xfId="233" applyNumberFormat="1" applyFont="1" applyFill="1" applyBorder="1" applyAlignment="1" applyProtection="1">
      <alignment vertical="top"/>
      <protection locked="0"/>
    </xf>
    <xf numFmtId="171" fontId="0" fillId="28" borderId="14" xfId="233" applyNumberFormat="1" applyFont="1" applyFill="1" applyBorder="1" applyAlignment="1" applyProtection="1">
      <alignment vertical="top"/>
      <protection/>
    </xf>
    <xf numFmtId="14" fontId="0" fillId="4" borderId="14" xfId="233" applyNumberFormat="1" applyFont="1" applyFill="1" applyBorder="1" applyAlignment="1" applyProtection="1">
      <alignment horizontal="center" vertical="top"/>
      <protection locked="0"/>
    </xf>
    <xf numFmtId="171" fontId="0" fillId="4" borderId="14" xfId="233" applyNumberFormat="1" applyFill="1" applyBorder="1" applyAlignment="1">
      <alignment vertical="top"/>
      <protection/>
    </xf>
    <xf numFmtId="171" fontId="0" fillId="28" borderId="14" xfId="233" applyNumberFormat="1" applyFill="1" applyBorder="1" applyAlignment="1">
      <alignment vertical="top"/>
      <protection/>
    </xf>
    <xf numFmtId="3" fontId="0" fillId="4" borderId="14" xfId="233" applyNumberFormat="1" applyFont="1" applyFill="1" applyBorder="1" applyAlignment="1" applyProtection="1">
      <alignment vertical="top"/>
      <protection locked="0"/>
    </xf>
    <xf numFmtId="3" fontId="0" fillId="4" borderId="14" xfId="233" applyNumberFormat="1" applyFill="1" applyBorder="1">
      <alignment/>
      <protection/>
    </xf>
    <xf numFmtId="0" fontId="3" fillId="5" borderId="23" xfId="228" applyFont="1" applyBorder="1" applyAlignment="1" applyProtection="1">
      <alignment/>
      <protection locked="0"/>
    </xf>
    <xf numFmtId="0" fontId="0" fillId="5" borderId="24" xfId="228" applyBorder="1" applyAlignment="1">
      <alignment/>
      <protection/>
    </xf>
    <xf numFmtId="0" fontId="0" fillId="5" borderId="25" xfId="228" applyBorder="1" applyAlignment="1">
      <alignment/>
      <protection/>
    </xf>
    <xf numFmtId="164" fontId="2" fillId="7" borderId="20" xfId="66" applyFont="1" applyBorder="1" applyAlignment="1">
      <alignment horizontal="left"/>
      <protection/>
    </xf>
    <xf numFmtId="0" fontId="0" fillId="5" borderId="21" xfId="228" applyBorder="1" applyAlignment="1">
      <alignment/>
      <protection/>
    </xf>
    <xf numFmtId="0" fontId="0" fillId="5" borderId="22" xfId="228" applyBorder="1" applyAlignment="1">
      <alignment/>
      <protection/>
    </xf>
    <xf numFmtId="164" fontId="2" fillId="4" borderId="12" xfId="171" applyFont="1" applyFill="1" applyBorder="1" applyAlignment="1">
      <alignment horizontal="left"/>
      <protection locked="0"/>
    </xf>
    <xf numFmtId="0" fontId="0" fillId="4" borderId="0" xfId="228" applyFill="1" applyBorder="1" applyAlignment="1">
      <alignment/>
      <protection/>
    </xf>
    <xf numFmtId="0" fontId="0" fillId="4" borderId="13" xfId="228" applyFill="1" applyBorder="1" applyAlignment="1">
      <alignment/>
      <protection/>
    </xf>
    <xf numFmtId="0" fontId="10" fillId="23" borderId="0" xfId="230" applyFont="1" applyFill="1" applyBorder="1" applyAlignment="1">
      <alignment horizontal="right" indent="1"/>
      <protection/>
    </xf>
    <xf numFmtId="0" fontId="10" fillId="23" borderId="34" xfId="230" applyFont="1" applyFill="1" applyBorder="1" applyAlignment="1">
      <alignment horizontal="right" indent="1"/>
      <protection/>
    </xf>
    <xf numFmtId="0" fontId="0" fillId="4" borderId="15" xfId="230" applyFont="1" applyFill="1" applyBorder="1" applyAlignment="1" applyProtection="1">
      <alignment horizontal="left"/>
      <protection locked="0"/>
    </xf>
    <xf numFmtId="0" fontId="0" fillId="4" borderId="16" xfId="230" applyFont="1" applyFill="1" applyBorder="1" applyAlignment="1" applyProtection="1">
      <alignment horizontal="left"/>
      <protection locked="0"/>
    </xf>
    <xf numFmtId="0" fontId="0" fillId="4" borderId="31" xfId="230" applyFont="1" applyFill="1" applyBorder="1" applyAlignment="1" applyProtection="1">
      <alignment horizontal="left"/>
      <protection locked="0"/>
    </xf>
    <xf numFmtId="0" fontId="9" fillId="4" borderId="14" xfId="228" applyFont="1" applyFill="1" applyBorder="1" applyAlignment="1">
      <alignment/>
      <protection/>
    </xf>
    <xf numFmtId="0" fontId="0" fillId="4" borderId="14" xfId="228" applyFill="1" applyBorder="1" applyAlignment="1">
      <alignment/>
      <protection/>
    </xf>
    <xf numFmtId="14" fontId="9" fillId="4" borderId="16" xfId="228" applyNumberFormat="1" applyFont="1" applyFill="1" applyBorder="1" applyAlignment="1">
      <alignment/>
      <protection/>
    </xf>
    <xf numFmtId="14" fontId="0" fillId="4" borderId="16" xfId="227" applyNumberFormat="1" applyFill="1" applyBorder="1" applyAlignment="1">
      <alignment/>
      <protection/>
    </xf>
    <xf numFmtId="14" fontId="0" fillId="4" borderId="31" xfId="227" applyNumberFormat="1" applyFill="1" applyBorder="1" applyAlignment="1">
      <alignment/>
      <protection/>
    </xf>
    <xf numFmtId="0" fontId="8" fillId="23" borderId="0" xfId="228" applyFont="1" applyFill="1" applyBorder="1" applyAlignment="1">
      <alignment horizontal="left" wrapText="1"/>
      <protection/>
    </xf>
    <xf numFmtId="14" fontId="9" fillId="4" borderId="16" xfId="228" applyNumberFormat="1" applyFont="1" applyFill="1" applyBorder="1" applyAlignment="1">
      <alignment horizontal="right"/>
      <protection/>
    </xf>
    <xf numFmtId="14" fontId="0" fillId="4" borderId="16" xfId="227" applyNumberFormat="1" applyFont="1" applyFill="1" applyBorder="1" applyAlignment="1">
      <alignment horizontal="right"/>
      <protection/>
    </xf>
    <xf numFmtId="14" fontId="0" fillId="4" borderId="31" xfId="227" applyNumberFormat="1" applyFont="1" applyFill="1" applyBorder="1" applyAlignment="1">
      <alignment horizontal="right"/>
      <protection/>
    </xf>
    <xf numFmtId="0" fontId="8" fillId="23" borderId="33" xfId="228" applyFont="1" applyFill="1" applyBorder="1" applyAlignment="1">
      <alignment horizontal="left" wrapText="1"/>
      <protection/>
    </xf>
    <xf numFmtId="0" fontId="13" fillId="4" borderId="15" xfId="168" applyFill="1" applyBorder="1" applyAlignment="1" applyProtection="1">
      <alignment horizontal="left"/>
      <protection locked="0"/>
    </xf>
    <xf numFmtId="0" fontId="0" fillId="4" borderId="16" xfId="231" applyFill="1" applyBorder="1" applyAlignment="1" applyProtection="1">
      <alignment horizontal="left"/>
      <protection locked="0"/>
    </xf>
    <xf numFmtId="0" fontId="0" fillId="4" borderId="31" xfId="231" applyFill="1" applyBorder="1" applyAlignment="1" applyProtection="1">
      <alignment horizontal="left"/>
      <protection locked="0"/>
    </xf>
    <xf numFmtId="0" fontId="0" fillId="4" borderId="14" xfId="230" applyFont="1" applyFill="1" applyBorder="1" applyAlignment="1" applyProtection="1">
      <alignment horizontal="left"/>
      <protection locked="0"/>
    </xf>
    <xf numFmtId="0" fontId="0" fillId="32" borderId="15" xfId="230" applyFont="1" applyFill="1" applyBorder="1" applyAlignment="1" applyProtection="1">
      <alignment horizontal="left"/>
      <protection locked="0"/>
    </xf>
    <xf numFmtId="0" fontId="0" fillId="32" borderId="16" xfId="230" applyFont="1" applyFill="1" applyBorder="1" applyAlignment="1" applyProtection="1">
      <alignment horizontal="left"/>
      <protection locked="0"/>
    </xf>
    <xf numFmtId="0" fontId="0" fillId="32" borderId="16" xfId="230" applyFill="1" applyBorder="1" applyAlignment="1">
      <alignment/>
      <protection/>
    </xf>
    <xf numFmtId="0" fontId="0" fillId="32" borderId="31" xfId="230" applyFill="1" applyBorder="1" applyAlignment="1">
      <alignment/>
      <protection/>
    </xf>
    <xf numFmtId="0" fontId="0" fillId="32" borderId="31" xfId="230" applyFont="1" applyFill="1" applyBorder="1" applyAlignment="1" applyProtection="1">
      <alignment horizontal="left"/>
      <protection locked="0"/>
    </xf>
    <xf numFmtId="14" fontId="9" fillId="4" borderId="16" xfId="228" applyNumberFormat="1" applyFont="1" applyFill="1" applyBorder="1">
      <alignment/>
      <protection/>
    </xf>
    <xf numFmtId="14" fontId="0" fillId="4" borderId="16" xfId="227" applyNumberFormat="1" applyFill="1" applyBorder="1">
      <alignment/>
      <protection/>
    </xf>
    <xf numFmtId="14" fontId="0" fillId="4" borderId="31" xfId="227" applyNumberFormat="1" applyFill="1" applyBorder="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9" fillId="0" borderId="0" xfId="228" applyFont="1" applyFill="1" applyAlignment="1">
      <alignment/>
      <protection/>
    </xf>
    <xf numFmtId="0" fontId="0" fillId="0" borderId="0" xfId="227" applyFill="1" applyAlignment="1">
      <alignment/>
      <protection/>
    </xf>
    <xf numFmtId="0" fontId="9" fillId="4" borderId="16" xfId="228" applyFont="1" applyFill="1" applyBorder="1" applyAlignment="1">
      <alignment/>
      <protection/>
    </xf>
    <xf numFmtId="0" fontId="0" fillId="4" borderId="16" xfId="227" applyFill="1" applyBorder="1" applyAlignment="1">
      <alignment/>
      <protection/>
    </xf>
    <xf numFmtId="0" fontId="0" fillId="4" borderId="31" xfId="227" applyFill="1" applyBorder="1" applyAlignment="1">
      <alignment/>
      <protection/>
    </xf>
    <xf numFmtId="49" fontId="9" fillId="4" borderId="16" xfId="228" applyNumberFormat="1" applyFont="1" applyFill="1" applyBorder="1" applyAlignment="1">
      <alignment horizontal="right"/>
      <protection/>
    </xf>
    <xf numFmtId="49" fontId="0" fillId="4" borderId="16" xfId="227" applyNumberFormat="1" applyFont="1" applyFill="1" applyBorder="1" applyAlignment="1">
      <alignment horizontal="right"/>
      <protection/>
    </xf>
    <xf numFmtId="49" fontId="0" fillId="4" borderId="31" xfId="227" applyNumberFormat="1" applyFont="1" applyFill="1" applyBorder="1" applyAlignment="1">
      <alignment horizontal="right"/>
      <protection/>
    </xf>
    <xf numFmtId="0" fontId="15" fillId="24" borderId="0" xfId="226" applyFont="1" applyFill="1" applyBorder="1" applyAlignment="1">
      <alignment horizontal="left" vertical="center"/>
      <protection/>
    </xf>
    <xf numFmtId="0" fontId="40" fillId="34" borderId="35" xfId="0" applyNumberFormat="1" applyFont="1" applyFill="1" applyBorder="1" applyAlignment="1" applyProtection="1">
      <alignment horizontal="center"/>
      <protection locked="0"/>
    </xf>
    <xf numFmtId="0" fontId="40" fillId="34" borderId="36" xfId="0" applyNumberFormat="1" applyFont="1" applyFill="1" applyBorder="1" applyAlignment="1" applyProtection="1">
      <alignment horizontal="center"/>
      <protection locked="0"/>
    </xf>
    <xf numFmtId="0" fontId="40" fillId="35" borderId="36"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23" borderId="15" xfId="230" applyNumberFormat="1" applyFont="1" applyFill="1" applyBorder="1" applyAlignment="1" applyProtection="1">
      <alignment horizontal="center" vertical="center" wrapText="1"/>
      <protection locked="0"/>
    </xf>
    <xf numFmtId="2" fontId="36" fillId="23" borderId="16" xfId="230" applyNumberFormat="1" applyFont="1" applyFill="1" applyBorder="1" applyAlignment="1" applyProtection="1">
      <alignment horizontal="center" vertical="center" wrapText="1"/>
      <protection locked="0"/>
    </xf>
    <xf numFmtId="2" fontId="36" fillId="23" borderId="31"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23" borderId="15" xfId="230" applyNumberFormat="1" applyFont="1" applyFill="1" applyBorder="1" applyAlignment="1" applyProtection="1">
      <alignment horizontal="center" vertical="center" wrapText="1"/>
      <protection/>
    </xf>
    <xf numFmtId="2" fontId="36" fillId="23" borderId="16" xfId="230" applyNumberFormat="1" applyFont="1" applyFill="1" applyBorder="1" applyAlignment="1" applyProtection="1">
      <alignment horizontal="center" vertical="center" wrapText="1"/>
      <protection/>
    </xf>
    <xf numFmtId="2" fontId="36" fillId="23" borderId="31" xfId="230" applyNumberFormat="1" applyFont="1" applyFill="1" applyBorder="1" applyAlignment="1" applyProtection="1">
      <alignment horizontal="center" vertical="center" wrapText="1"/>
      <protection/>
    </xf>
    <xf numFmtId="168" fontId="10" fillId="23" borderId="15" xfId="230" applyNumberFormat="1" applyFont="1" applyFill="1" applyBorder="1" applyAlignment="1" applyProtection="1" quotePrefix="1">
      <alignment horizontal="right" vertical="center" wrapText="1"/>
      <protection/>
    </xf>
    <xf numFmtId="168" fontId="10" fillId="23" borderId="31"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31" borderId="0" xfId="0" applyFont="1" applyFill="1" applyAlignment="1" applyProtection="1">
      <alignment horizontal="left" vertical="top" wrapText="1"/>
      <protection/>
    </xf>
    <xf numFmtId="0" fontId="1" fillId="5" borderId="0" xfId="233" applyFont="1" applyAlignment="1">
      <alignment/>
      <protection/>
    </xf>
    <xf numFmtId="0" fontId="3" fillId="31"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31" borderId="0" xfId="0" applyFont="1" applyFill="1" applyAlignment="1" applyProtection="1">
      <alignment horizontal="center" wrapText="1"/>
      <protection/>
    </xf>
    <xf numFmtId="0" fontId="36" fillId="29" borderId="16" xfId="233" applyFont="1" applyFill="1" applyBorder="1" applyAlignment="1" applyProtection="1">
      <alignment horizontal="right"/>
      <protection/>
    </xf>
    <xf numFmtId="0" fontId="36" fillId="29" borderId="31" xfId="233" applyFont="1" applyFill="1" applyBorder="1" applyAlignment="1" applyProtection="1">
      <alignment horizontal="right"/>
      <protection/>
    </xf>
    <xf numFmtId="49" fontId="36" fillId="23" borderId="33" xfId="235" applyNumberFormat="1" applyFont="1" applyFill="1" applyBorder="1" applyAlignment="1" applyProtection="1">
      <alignment horizontal="center" vertical="center" wrapText="1"/>
      <protection locked="0"/>
    </xf>
    <xf numFmtId="49" fontId="36" fillId="23" borderId="0" xfId="235" applyNumberFormat="1" applyFont="1" applyFill="1" applyBorder="1" applyAlignment="1" applyProtection="1">
      <alignment horizontal="center" vertical="center" wrapText="1"/>
      <protection locked="0"/>
    </xf>
    <xf numFmtId="0" fontId="40" fillId="31" borderId="0" xfId="0" applyNumberFormat="1" applyFont="1" applyFill="1" applyAlignment="1" applyProtection="1">
      <alignment horizontal="center"/>
      <protection/>
    </xf>
    <xf numFmtId="49" fontId="36" fillId="23" borderId="15" xfId="233" applyNumberFormat="1" applyFont="1" applyFill="1" applyBorder="1" applyAlignment="1" applyProtection="1">
      <alignment horizontal="center" vertical="center" wrapText="1"/>
      <protection/>
    </xf>
    <xf numFmtId="49" fontId="36" fillId="23" borderId="16" xfId="233" applyNumberFormat="1" applyFont="1" applyFill="1" applyBorder="1" applyAlignment="1" applyProtection="1">
      <alignment horizontal="center" vertical="center" wrapText="1"/>
      <protection/>
    </xf>
    <xf numFmtId="49" fontId="36" fillId="23" borderId="31" xfId="233" applyNumberFormat="1" applyFont="1" applyFill="1" applyBorder="1" applyAlignment="1" applyProtection="1">
      <alignment horizontal="center" vertical="center" wrapText="1"/>
      <protection/>
    </xf>
    <xf numFmtId="0" fontId="40" fillId="33" borderId="0" xfId="0" applyNumberFormat="1" applyFont="1" applyFill="1" applyAlignment="1" applyProtection="1">
      <alignment horizontal="center"/>
      <protection/>
    </xf>
    <xf numFmtId="0" fontId="40" fillId="33" borderId="36" xfId="0" applyNumberFormat="1" applyFont="1" applyFill="1" applyBorder="1" applyAlignment="1" applyProtection="1">
      <alignment horizontal="center"/>
      <protection/>
    </xf>
    <xf numFmtId="0" fontId="0" fillId="5" borderId="0" xfId="230" applyAlignment="1" applyProtection="1">
      <alignment/>
      <protection locked="0"/>
    </xf>
    <xf numFmtId="0" fontId="81" fillId="36" borderId="0" xfId="0" applyNumberFormat="1" applyFont="1" applyFill="1" applyAlignment="1" applyProtection="1">
      <alignment horizontal="center" vertical="center"/>
      <protection/>
    </xf>
    <xf numFmtId="0" fontId="81" fillId="37" borderId="15" xfId="0" applyNumberFormat="1" applyFont="1" applyFill="1" applyBorder="1" applyAlignment="1" applyProtection="1">
      <alignment horizontal="center" vertical="center"/>
      <protection/>
    </xf>
    <xf numFmtId="0" fontId="81" fillId="37" borderId="16" xfId="0" applyNumberFormat="1" applyFont="1" applyFill="1" applyBorder="1" applyAlignment="1" applyProtection="1">
      <alignment horizontal="center" vertical="center"/>
      <protection/>
    </xf>
    <xf numFmtId="0" fontId="81" fillId="37" borderId="31" xfId="0" applyNumberFormat="1" applyFont="1" applyFill="1" applyBorder="1" applyAlignment="1" applyProtection="1">
      <alignment horizontal="center" vertical="center"/>
      <protection/>
    </xf>
    <xf numFmtId="0" fontId="81" fillId="38" borderId="28" xfId="0" applyNumberFormat="1" applyFont="1" applyFill="1" applyBorder="1" applyAlignment="1" applyProtection="1">
      <alignment horizontal="center" vertical="center"/>
      <protection/>
    </xf>
    <xf numFmtId="0" fontId="81" fillId="38" borderId="27" xfId="0" applyNumberFormat="1" applyFont="1" applyFill="1" applyBorder="1" applyAlignment="1" applyProtection="1">
      <alignment horizontal="center" vertical="center"/>
      <protection/>
    </xf>
    <xf numFmtId="0" fontId="40" fillId="31" borderId="35" xfId="0" applyNumberFormat="1" applyFont="1" applyFill="1" applyBorder="1" applyAlignment="1" applyProtection="1">
      <alignment horizontal="center"/>
      <protection/>
    </xf>
    <xf numFmtId="0" fontId="40" fillId="31" borderId="36" xfId="0" applyNumberFormat="1" applyFont="1" applyFill="1" applyBorder="1" applyAlignment="1" applyProtection="1">
      <alignment horizontal="center"/>
      <protection/>
    </xf>
    <xf numFmtId="0" fontId="81" fillId="39" borderId="0" xfId="0" applyNumberFormat="1" applyFont="1" applyFill="1" applyAlignment="1" applyProtection="1">
      <alignment horizontal="center" vertical="center"/>
      <protection/>
    </xf>
    <xf numFmtId="167" fontId="0" fillId="4" borderId="15" xfId="230" applyNumberFormat="1" applyFont="1" applyFill="1" applyBorder="1" applyAlignment="1" applyProtection="1">
      <alignment horizontal="left"/>
      <protection locked="0"/>
    </xf>
    <xf numFmtId="167" fontId="0" fillId="4" borderId="16" xfId="230" applyNumberFormat="1" applyFont="1" applyFill="1" applyBorder="1" applyAlignment="1" applyProtection="1">
      <alignment horizontal="left"/>
      <protection locked="0"/>
    </xf>
    <xf numFmtId="167" fontId="0" fillId="4" borderId="31" xfId="230" applyNumberFormat="1" applyFont="1" applyFill="1" applyBorder="1" applyAlignment="1" applyProtection="1">
      <alignment horizontal="left"/>
      <protection locked="0"/>
    </xf>
    <xf numFmtId="167" fontId="0" fillId="4" borderId="14" xfId="230" applyNumberFormat="1" applyFont="1" applyFill="1" applyBorder="1" applyAlignment="1" applyProtection="1">
      <alignment horizontal="left"/>
      <protection locked="0"/>
    </xf>
    <xf numFmtId="168" fontId="36" fillId="23" borderId="15" xfId="230" applyNumberFormat="1" applyFont="1" applyFill="1" applyBorder="1" applyAlignment="1" quotePrefix="1">
      <alignment horizontal="left" vertical="center" wrapText="1"/>
      <protection/>
    </xf>
    <xf numFmtId="168" fontId="36" fillId="23" borderId="16" xfId="230" applyNumberFormat="1" applyFont="1" applyFill="1" applyBorder="1" applyAlignment="1" quotePrefix="1">
      <alignment horizontal="left" vertical="center" wrapText="1"/>
      <protection/>
    </xf>
    <xf numFmtId="168" fontId="36" fillId="23" borderId="31" xfId="230" applyNumberFormat="1" applyFont="1" applyFill="1" applyBorder="1" applyAlignment="1" quotePrefix="1">
      <alignment horizontal="left" vertical="center" wrapText="1"/>
      <protection/>
    </xf>
  </cellXfs>
  <cellStyles count="251">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APDataCell" xfId="247"/>
    <cellStyle name="SAPDimensionCell" xfId="248"/>
    <cellStyle name="SAPHierarchyCell0" xfId="249"/>
    <cellStyle name="SAPHierarchyCell1" xfId="250"/>
    <cellStyle name="SAPHierarchyCell2" xfId="251"/>
    <cellStyle name="SAPHierarchyCell3" xfId="252"/>
    <cellStyle name="SAPMemberCell" xfId="253"/>
    <cellStyle name="Style 1" xfId="254"/>
    <cellStyle name="Style 1 2" xfId="255"/>
    <cellStyle name="Style 1 2 2" xfId="256"/>
    <cellStyle name="Style 1 2 2 2" xfId="257"/>
    <cellStyle name="Style 1 3" xfId="258"/>
    <cellStyle name="Style 1 3 2" xfId="259"/>
    <cellStyle name="Style 1 4" xfId="260"/>
    <cellStyle name="Style 1 4 2" xfId="261"/>
    <cellStyle name="Title" xfId="262"/>
    <cellStyle name="Total" xfId="263"/>
    <cellStyle name="Warning Text" xfId="2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28575</xdr:rowOff>
    </xdr:from>
    <xdr:to>
      <xdr:col>4</xdr:col>
      <xdr:colOff>266700</xdr:colOff>
      <xdr:row>7</xdr:row>
      <xdr:rowOff>161925</xdr:rowOff>
    </xdr:to>
    <xdr:sp>
      <xdr:nvSpPr>
        <xdr:cNvPr id="1" name="AutoShape 15">
          <a:hlinkClick r:id="rId1"/>
        </xdr:cNvPr>
        <xdr:cNvSpPr>
          <a:spLocks/>
        </xdr:cNvSpPr>
      </xdr:nvSpPr>
      <xdr:spPr>
        <a:xfrm>
          <a:off x="752475" y="1162050"/>
          <a:ext cx="2533650" cy="5143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114300</xdr:rowOff>
    </xdr:from>
    <xdr:to>
      <xdr:col>4</xdr:col>
      <xdr:colOff>304800</xdr:colOff>
      <xdr:row>16</xdr:row>
      <xdr:rowOff>95250</xdr:rowOff>
    </xdr:to>
    <xdr:sp>
      <xdr:nvSpPr>
        <xdr:cNvPr id="2" name="AutoShape 2">
          <a:hlinkClick r:id="rId2"/>
        </xdr:cNvPr>
        <xdr:cNvSpPr>
          <a:spLocks/>
        </xdr:cNvSpPr>
      </xdr:nvSpPr>
      <xdr:spPr>
        <a:xfrm>
          <a:off x="819150" y="2771775"/>
          <a:ext cx="250507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314325</xdr:colOff>
      <xdr:row>24</xdr:row>
      <xdr:rowOff>19050</xdr:rowOff>
    </xdr:to>
    <xdr:sp>
      <xdr:nvSpPr>
        <xdr:cNvPr id="3" name="AutoShape 2">
          <a:hlinkClick r:id="rId3"/>
        </xdr:cNvPr>
        <xdr:cNvSpPr>
          <a:spLocks/>
        </xdr:cNvSpPr>
      </xdr:nvSpPr>
      <xdr:spPr>
        <a:xfrm>
          <a:off x="800100" y="42481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33</xdr:row>
      <xdr:rowOff>38100</xdr:rowOff>
    </xdr:from>
    <xdr:to>
      <xdr:col>4</xdr:col>
      <xdr:colOff>704850</xdr:colOff>
      <xdr:row>35</xdr:row>
      <xdr:rowOff>180975</xdr:rowOff>
    </xdr:to>
    <xdr:sp>
      <xdr:nvSpPr>
        <xdr:cNvPr id="4" name="AutoShape 2">
          <a:hlinkClick r:id="rId4"/>
        </xdr:cNvPr>
        <xdr:cNvSpPr>
          <a:spLocks/>
        </xdr:cNvSpPr>
      </xdr:nvSpPr>
      <xdr:spPr>
        <a:xfrm>
          <a:off x="1200150" y="6524625"/>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438150</xdr:colOff>
      <xdr:row>29</xdr:row>
      <xdr:rowOff>66675</xdr:rowOff>
    </xdr:from>
    <xdr:to>
      <xdr:col>4</xdr:col>
      <xdr:colOff>714375</xdr:colOff>
      <xdr:row>32</xdr:row>
      <xdr:rowOff>19050</xdr:rowOff>
    </xdr:to>
    <xdr:sp>
      <xdr:nvSpPr>
        <xdr:cNvPr id="5" name="AutoShape 2">
          <a:hlinkClick r:id="rId5"/>
        </xdr:cNvPr>
        <xdr:cNvSpPr>
          <a:spLocks/>
        </xdr:cNvSpPr>
      </xdr:nvSpPr>
      <xdr:spPr>
        <a:xfrm>
          <a:off x="1228725" y="5791200"/>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409575</xdr:colOff>
      <xdr:row>17</xdr:row>
      <xdr:rowOff>85725</xdr:rowOff>
    </xdr:from>
    <xdr:to>
      <xdr:col>4</xdr:col>
      <xdr:colOff>704850</xdr:colOff>
      <xdr:row>20</xdr:row>
      <xdr:rowOff>0</xdr:rowOff>
    </xdr:to>
    <xdr:sp>
      <xdr:nvSpPr>
        <xdr:cNvPr id="6" name="AutoShape 2">
          <a:hlinkClick r:id="rId6"/>
        </xdr:cNvPr>
        <xdr:cNvSpPr>
          <a:spLocks/>
        </xdr:cNvSpPr>
      </xdr:nvSpPr>
      <xdr:spPr>
        <a:xfrm>
          <a:off x="1200150" y="35052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409575</xdr:colOff>
      <xdr:row>37</xdr:row>
      <xdr:rowOff>19050</xdr:rowOff>
    </xdr:from>
    <xdr:to>
      <xdr:col>4</xdr:col>
      <xdr:colOff>704850</xdr:colOff>
      <xdr:row>39</xdr:row>
      <xdr:rowOff>190500</xdr:rowOff>
    </xdr:to>
    <xdr:sp>
      <xdr:nvSpPr>
        <xdr:cNvPr id="7" name="AutoShape 2">
          <a:hlinkClick r:id="rId7"/>
        </xdr:cNvPr>
        <xdr:cNvSpPr>
          <a:spLocks/>
        </xdr:cNvSpPr>
      </xdr:nvSpPr>
      <xdr:spPr>
        <a:xfrm>
          <a:off x="1200150" y="72675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38100</xdr:rowOff>
    </xdr:from>
    <xdr:to>
      <xdr:col>8</xdr:col>
      <xdr:colOff>352425</xdr:colOff>
      <xdr:row>7</xdr:row>
      <xdr:rowOff>161925</xdr:rowOff>
    </xdr:to>
    <xdr:sp>
      <xdr:nvSpPr>
        <xdr:cNvPr id="8" name="AutoShape 2">
          <a:hlinkClick r:id="rId8"/>
        </xdr:cNvPr>
        <xdr:cNvSpPr>
          <a:spLocks/>
        </xdr:cNvSpPr>
      </xdr:nvSpPr>
      <xdr:spPr>
        <a:xfrm>
          <a:off x="4448175" y="117157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114300</xdr:colOff>
      <xdr:row>32</xdr:row>
      <xdr:rowOff>104775</xdr:rowOff>
    </xdr:from>
    <xdr:to>
      <xdr:col>8</xdr:col>
      <xdr:colOff>400050</xdr:colOff>
      <xdr:row>35</xdr:row>
      <xdr:rowOff>76200</xdr:rowOff>
    </xdr:to>
    <xdr:sp>
      <xdr:nvSpPr>
        <xdr:cNvPr id="9" name="AutoShape 2">
          <a:hlinkClick r:id="rId9"/>
        </xdr:cNvPr>
        <xdr:cNvSpPr>
          <a:spLocks noChangeAspect="1"/>
        </xdr:cNvSpPr>
      </xdr:nvSpPr>
      <xdr:spPr>
        <a:xfrm>
          <a:off x="4514850" y="640080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95250</xdr:colOff>
      <xdr:row>39</xdr:row>
      <xdr:rowOff>114300</xdr:rowOff>
    </xdr:from>
    <xdr:to>
      <xdr:col>8</xdr:col>
      <xdr:colOff>390525</xdr:colOff>
      <xdr:row>42</xdr:row>
      <xdr:rowOff>28575</xdr:rowOff>
    </xdr:to>
    <xdr:sp>
      <xdr:nvSpPr>
        <xdr:cNvPr id="10" name="AutoShape 2">
          <a:hlinkClick r:id="rId10"/>
        </xdr:cNvPr>
        <xdr:cNvSpPr>
          <a:spLocks/>
        </xdr:cNvSpPr>
      </xdr:nvSpPr>
      <xdr:spPr>
        <a:xfrm>
          <a:off x="4495800" y="7743825"/>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304800</xdr:colOff>
      <xdr:row>8</xdr:row>
      <xdr:rowOff>180975</xdr:rowOff>
    </xdr:from>
    <xdr:to>
      <xdr:col>8</xdr:col>
      <xdr:colOff>581025</xdr:colOff>
      <xdr:row>11</xdr:row>
      <xdr:rowOff>133350</xdr:rowOff>
    </xdr:to>
    <xdr:sp>
      <xdr:nvSpPr>
        <xdr:cNvPr id="11" name="AutoShape 2">
          <a:hlinkClick r:id="rId11"/>
        </xdr:cNvPr>
        <xdr:cNvSpPr>
          <a:spLocks/>
        </xdr:cNvSpPr>
      </xdr:nvSpPr>
      <xdr:spPr>
        <a:xfrm>
          <a:off x="4705350" y="1885950"/>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438150</xdr:colOff>
      <xdr:row>25</xdr:row>
      <xdr:rowOff>38100</xdr:rowOff>
    </xdr:from>
    <xdr:to>
      <xdr:col>4</xdr:col>
      <xdr:colOff>723900</xdr:colOff>
      <xdr:row>27</xdr:row>
      <xdr:rowOff>161925</xdr:rowOff>
    </xdr:to>
    <xdr:sp>
      <xdr:nvSpPr>
        <xdr:cNvPr id="12" name="AutoShape 2">
          <a:hlinkClick r:id="rId12"/>
        </xdr:cNvPr>
        <xdr:cNvSpPr>
          <a:spLocks/>
        </xdr:cNvSpPr>
      </xdr:nvSpPr>
      <xdr:spPr>
        <a:xfrm>
          <a:off x="1228725" y="5000625"/>
          <a:ext cx="251460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323850</xdr:colOff>
      <xdr:row>21</xdr:row>
      <xdr:rowOff>9525</xdr:rowOff>
    </xdr:from>
    <xdr:to>
      <xdr:col>8</xdr:col>
      <xdr:colOff>581025</xdr:colOff>
      <xdr:row>24</xdr:row>
      <xdr:rowOff>0</xdr:rowOff>
    </xdr:to>
    <xdr:sp>
      <xdr:nvSpPr>
        <xdr:cNvPr id="13" name="AutoShape 2">
          <a:hlinkClick r:id="rId13"/>
        </xdr:cNvPr>
        <xdr:cNvSpPr>
          <a:spLocks/>
        </xdr:cNvSpPr>
      </xdr:nvSpPr>
      <xdr:spPr>
        <a:xfrm>
          <a:off x="4724400" y="4200525"/>
          <a:ext cx="24860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85725</xdr:colOff>
      <xdr:row>25</xdr:row>
      <xdr:rowOff>66675</xdr:rowOff>
    </xdr:from>
    <xdr:to>
      <xdr:col>8</xdr:col>
      <xdr:colOff>390525</xdr:colOff>
      <xdr:row>28</xdr:row>
      <xdr:rowOff>28575</xdr:rowOff>
    </xdr:to>
    <xdr:sp>
      <xdr:nvSpPr>
        <xdr:cNvPr id="14" name="AutoShape 2">
          <a:hlinkClick r:id="rId14"/>
        </xdr:cNvPr>
        <xdr:cNvSpPr>
          <a:spLocks/>
        </xdr:cNvSpPr>
      </xdr:nvSpPr>
      <xdr:spPr>
        <a:xfrm>
          <a:off x="4486275" y="5029200"/>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304800</xdr:colOff>
      <xdr:row>16</xdr:row>
      <xdr:rowOff>114300</xdr:rowOff>
    </xdr:from>
    <xdr:to>
      <xdr:col>8</xdr:col>
      <xdr:colOff>609600</xdr:colOff>
      <xdr:row>19</xdr:row>
      <xdr:rowOff>104775</xdr:rowOff>
    </xdr:to>
    <xdr:sp>
      <xdr:nvSpPr>
        <xdr:cNvPr id="15" name="AutoShape 2">
          <a:hlinkClick r:id="rId15"/>
        </xdr:cNvPr>
        <xdr:cNvSpPr>
          <a:spLocks/>
        </xdr:cNvSpPr>
      </xdr:nvSpPr>
      <xdr:spPr>
        <a:xfrm>
          <a:off x="4705350" y="3343275"/>
          <a:ext cx="25336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438150</xdr:colOff>
      <xdr:row>36</xdr:row>
      <xdr:rowOff>9525</xdr:rowOff>
    </xdr:from>
    <xdr:to>
      <xdr:col>8</xdr:col>
      <xdr:colOff>723900</xdr:colOff>
      <xdr:row>38</xdr:row>
      <xdr:rowOff>123825</xdr:rowOff>
    </xdr:to>
    <xdr:sp>
      <xdr:nvSpPr>
        <xdr:cNvPr id="16" name="AutoShape 2">
          <a:hlinkClick r:id="rId16"/>
        </xdr:cNvPr>
        <xdr:cNvSpPr>
          <a:spLocks/>
        </xdr:cNvSpPr>
      </xdr:nvSpPr>
      <xdr:spPr>
        <a:xfrm>
          <a:off x="4838700" y="7067550"/>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314325</xdr:colOff>
      <xdr:row>12</xdr:row>
      <xdr:rowOff>114300</xdr:rowOff>
    </xdr:from>
    <xdr:to>
      <xdr:col>8</xdr:col>
      <xdr:colOff>609600</xdr:colOff>
      <xdr:row>15</xdr:row>
      <xdr:rowOff>38100</xdr:rowOff>
    </xdr:to>
    <xdr:sp>
      <xdr:nvSpPr>
        <xdr:cNvPr id="17" name="AutoShape 2">
          <a:hlinkClick r:id="rId17"/>
        </xdr:cNvPr>
        <xdr:cNvSpPr>
          <a:spLocks/>
        </xdr:cNvSpPr>
      </xdr:nvSpPr>
      <xdr:spPr>
        <a:xfrm>
          <a:off x="4714875" y="2581275"/>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447675</xdr:colOff>
      <xdr:row>29</xdr:row>
      <xdr:rowOff>0</xdr:rowOff>
    </xdr:from>
    <xdr:to>
      <xdr:col>8</xdr:col>
      <xdr:colOff>733425</xdr:colOff>
      <xdr:row>31</xdr:row>
      <xdr:rowOff>152400</xdr:rowOff>
    </xdr:to>
    <xdr:sp>
      <xdr:nvSpPr>
        <xdr:cNvPr id="18" name="AutoShape 2">
          <a:hlinkClick r:id="rId18"/>
        </xdr:cNvPr>
        <xdr:cNvSpPr>
          <a:spLocks/>
        </xdr:cNvSpPr>
      </xdr:nvSpPr>
      <xdr:spPr>
        <a:xfrm>
          <a:off x="4848225"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104775</xdr:colOff>
      <xdr:row>43</xdr:row>
      <xdr:rowOff>133350</xdr:rowOff>
    </xdr:from>
    <xdr:to>
      <xdr:col>8</xdr:col>
      <xdr:colOff>400050</xdr:colOff>
      <xdr:row>46</xdr:row>
      <xdr:rowOff>38100</xdr:rowOff>
    </xdr:to>
    <xdr:sp>
      <xdr:nvSpPr>
        <xdr:cNvPr id="19" name="AutoShape 2">
          <a:hlinkClick r:id="rId19"/>
        </xdr:cNvPr>
        <xdr:cNvSpPr>
          <a:spLocks/>
        </xdr:cNvSpPr>
      </xdr:nvSpPr>
      <xdr:spPr>
        <a:xfrm>
          <a:off x="4505325" y="852487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342900</xdr:colOff>
      <xdr:row>9</xdr:row>
      <xdr:rowOff>38100</xdr:rowOff>
    </xdr:from>
    <xdr:to>
      <xdr:col>4</xdr:col>
      <xdr:colOff>266700</xdr:colOff>
      <xdr:row>12</xdr:row>
      <xdr:rowOff>0</xdr:rowOff>
    </xdr:to>
    <xdr:sp>
      <xdr:nvSpPr>
        <xdr:cNvPr id="20" name="AutoShape 15">
          <a:hlinkClick r:id="rId20"/>
        </xdr:cNvPr>
        <xdr:cNvSpPr>
          <a:spLocks/>
        </xdr:cNvSpPr>
      </xdr:nvSpPr>
      <xdr:spPr>
        <a:xfrm>
          <a:off x="752475" y="1933575"/>
          <a:ext cx="2533650"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1</xdr:row>
      <xdr:rowOff>0</xdr:rowOff>
    </xdr:to>
    <xdr:sp>
      <xdr:nvSpPr>
        <xdr:cNvPr id="1" name="AutoShape 45">
          <a:hlinkClick r:id="rId1"/>
        </xdr:cNvPr>
        <xdr:cNvSpPr>
          <a:spLocks/>
        </xdr:cNvSpPr>
      </xdr:nvSpPr>
      <xdr:spPr>
        <a:xfrm>
          <a:off x="0" y="0"/>
          <a:ext cx="8286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9525</xdr:rowOff>
    </xdr:to>
    <xdr:sp>
      <xdr:nvSpPr>
        <xdr:cNvPr id="4" name="AutoShape 45">
          <a:hlinkClick r:id="rId3"/>
        </xdr:cNvPr>
        <xdr:cNvSpPr>
          <a:spLocks/>
        </xdr:cNvSpPr>
      </xdr:nvSpPr>
      <xdr:spPr>
        <a:xfrm>
          <a:off x="28575" y="3810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0</xdr:row>
      <xdr:rowOff>228600</xdr:rowOff>
    </xdr:to>
    <xdr:sp>
      <xdr:nvSpPr>
        <xdr:cNvPr id="1" name="AutoShape 45">
          <a:hlinkClick r:id="rId1"/>
        </xdr:cNvPr>
        <xdr:cNvSpPr>
          <a:spLocks/>
        </xdr:cNvSpPr>
      </xdr:nvSpPr>
      <xdr:spPr>
        <a:xfrm>
          <a:off x="0" y="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6.%20EGP\EGP%20CY22%20P&amp;L%20dat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3.1%20Fixed%20Assets\1.%20EGP\EGP%20CY22%20GMR%20Total%20Asset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from%20Kathy%20-%20WAP\230310%20From%20Kathy%20WAP\20230310%20WAP%20Complete%20Working%20CY%20-%20PRJ%20Note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from%20Kathy%20-%20WAP\230317z%20From%20Kathy%20Updated%20E%20&amp;%20Q\20230316%20WAP%20Complete%20Working.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230327%20From%20Adam%20-%20RCM%20Models\EWD%20calculation%20for%20EGP_Dec%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Checklist"/>
      <sheetName val="2. Revenues and expenses"/>
      <sheetName val="2.1 Revenue by service"/>
      <sheetName val="2.4 Shared costs"/>
      <sheetName val="FVdepn"/>
      <sheetName val="EXE200 CY22"/>
      <sheetName val="EGP CY22 FAR"/>
      <sheetName val="PIVOT DATA CY22"/>
      <sheetName val="PIVOT Paste Value CY22"/>
      <sheetName val="PIVOT Classify"/>
      <sheetName val="PIVOT YOY"/>
      <sheetName val="PIVOT Wages Analysis"/>
      <sheetName val="Paste Value CY22"/>
      <sheetName val="PIVOT2022"/>
      <sheetName val="CY22 Exceptional Items"/>
      <sheetName val="CY22 AIE Seg 1.1 - Removal"/>
      <sheetName val="CY22 PIVOT DATA (AIE Marlin)"/>
      <sheetName val="PIVOT - Cost Settlement Check"/>
      <sheetName val="Related Party Analysis"/>
      <sheetName val="Paste Values"/>
      <sheetName val="AIE CY22"/>
      <sheetName val="EGP Landslip Provn"/>
      <sheetName val="AIE Seg 1.1 Detail"/>
      <sheetName val="Employee"/>
      <sheetName val="CY22 Project P&amp;L by period"/>
      <sheetName val="Indirect operating"/>
      <sheetName val="IT"/>
      <sheetName val="IMS"/>
      <sheetName val="Mapping Table"/>
      <sheetName val="Marlin cape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Review Checklist"/>
      <sheetName val="3. Statement of pipeline assets"/>
      <sheetName val="3.1 Other non-depreciable"/>
      <sheetName val=" 3.1.1 Asset useful life"/>
      <sheetName val="3.2 Asset impairment"/>
      <sheetName val="3.4 Shared supporting assets"/>
      <sheetName val="FAR DATA CY21"/>
      <sheetName val="PIVOT CY21 FAR "/>
      <sheetName val="FAR DATA CY22"/>
      <sheetName val="PIVOT CY22"/>
      <sheetName val="3.3 Depreciation amortisation"/>
      <sheetName val="3.3.1 - FAR"/>
      <sheetName val="3.3.1 - Manual"/>
      <sheetName val="3.3.1 - PPE Accrual"/>
      <sheetName val="3.3.1 - D&amp;A 120 AUC"/>
      <sheetName val="3.3.1 - Easement Depn"/>
      <sheetName val="3.3.1 - Realloc"/>
      <sheetName val="3.3.1 - FV"/>
      <sheetName val="3.3.1 - PPE Step Ups"/>
      <sheetName val="3.3.1 - Disposals"/>
      <sheetName val="LTD Disposals Workings"/>
      <sheetName val="Asset Disposals FY20"/>
      <sheetName val="Asset Disposals FY2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Y21"/>
      <sheetName val="CY22 vs CY21 WAP"/>
      <sheetName val="Cont"/>
      <sheetName val="Old to New Mapping"/>
      <sheetName val="PIVOT PRJ"/>
      <sheetName val="PRJ Workings"/>
      <sheetName val="Invoice Summary Report"/>
      <sheetName val="Invoice Details"/>
      <sheetName val="Revenue by Charge Type"/>
      <sheetName val="Check"/>
      <sheetName val="SQL Calculation"/>
      <sheetName val="SQL Query"/>
      <sheetName val="DDP per Invoices"/>
      <sheetName val="DDP per Invoices (finance)"/>
      <sheetName val="SAP 5110000110"/>
      <sheetName val="SAP - Rebate"/>
      <sheetName val="No. Shippers"/>
      <sheetName val="EA and Visy Rebate"/>
      <sheetName val="Sheet1"/>
      <sheetName val="Shipper Count"/>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Y21"/>
      <sheetName val="CY22 vs CY21 WAP"/>
      <sheetName val="Cont"/>
      <sheetName val="Old to New Mapping"/>
      <sheetName val="Invoice Summary Report"/>
      <sheetName val="Invoice Details"/>
      <sheetName val="Revenue by Charge Type"/>
      <sheetName val="Check"/>
      <sheetName val="SQL Calculation"/>
      <sheetName val="SQL Query"/>
      <sheetName val="DDP per Invoices"/>
      <sheetName val="DDP per Invoices (finance)"/>
      <sheetName val="SAP 5110000110"/>
      <sheetName val="SAP - Rebate"/>
      <sheetName val="No. Shippers"/>
      <sheetName val="EA and Visy Rebate"/>
      <sheetName val="Shipper Count"/>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Control"/>
      <sheetName val="I0 Jemena data (1)"/>
      <sheetName val="I0 Jemena data (2)"/>
      <sheetName val="I2 WACC"/>
      <sheetName val="C0 Capital raising"/>
      <sheetName val="C1 Contract returns"/>
      <sheetName val="C2 EWD valuation"/>
      <sheetName val="4 Recovered capital"/>
      <sheetName val="4 Recovered capital DECOMM"/>
      <sheetName val="4.1 Pipelines capex"/>
      <sheetName val="Historical-&gt;"/>
      <sheetName val="O0 Charts"/>
      <sheetName val="Charts"/>
      <sheetName val="O1 Cost of capital figures"/>
      <sheetName val="I1 HK research"/>
      <sheetName val="I3 Contract weightings"/>
      <sheetName val="I4 VicHub cost allocation "/>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4.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5.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2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8.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0.bin" /></Relationships>
</file>

<file path=xl/worksheets/sheet1.xml><?xml version="1.0" encoding="utf-8"?>
<worksheet xmlns="http://schemas.openxmlformats.org/spreadsheetml/2006/main" xmlns:r="http://schemas.openxmlformats.org/officeDocument/2006/relationships">
  <sheetPr>
    <tabColor rgb="FF92D050"/>
  </sheetPr>
  <dimension ref="A1:K44"/>
  <sheetViews>
    <sheetView tabSelected="1" zoomScalePageLayoutView="0" workbookViewId="0" topLeftCell="A1">
      <selection activeCell="A3" sqref="A3"/>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92" t="s">
        <v>2</v>
      </c>
      <c r="B6" s="393"/>
      <c r="C6" s="393"/>
      <c r="D6" s="393"/>
      <c r="E6" s="393"/>
      <c r="F6" s="393"/>
      <c r="G6" s="393"/>
      <c r="H6" s="393"/>
      <c r="I6" s="394"/>
    </row>
    <row r="7" spans="1:9" ht="12.75">
      <c r="A7" s="4" t="s">
        <v>532</v>
      </c>
      <c r="B7" s="5"/>
      <c r="C7" s="5"/>
      <c r="D7" s="5"/>
      <c r="E7" s="5"/>
      <c r="F7" s="5"/>
      <c r="G7" s="5"/>
      <c r="H7" s="5"/>
      <c r="I7" s="6"/>
    </row>
    <row r="8" spans="1:9" ht="12.75">
      <c r="A8" s="398" t="s">
        <v>3</v>
      </c>
      <c r="B8" s="399"/>
      <c r="C8" s="399"/>
      <c r="D8" s="399"/>
      <c r="E8" s="399"/>
      <c r="F8" s="399"/>
      <c r="G8" s="399"/>
      <c r="H8" s="399"/>
      <c r="I8" s="400"/>
    </row>
    <row r="9" spans="1:9" ht="13.5" thickBot="1">
      <c r="A9" s="395" t="s">
        <v>4</v>
      </c>
      <c r="B9" s="396"/>
      <c r="C9" s="396"/>
      <c r="D9" s="396"/>
      <c r="E9" s="396"/>
      <c r="F9" s="396"/>
      <c r="G9" s="396"/>
      <c r="H9" s="396"/>
      <c r="I9" s="397"/>
    </row>
    <row r="10" spans="1:9" ht="12.75">
      <c r="A10" s="428"/>
      <c r="B10" s="429"/>
      <c r="C10" s="429"/>
      <c r="D10" s="429"/>
      <c r="E10" s="429"/>
      <c r="F10" s="429"/>
      <c r="G10" s="429"/>
      <c r="H10" s="429"/>
      <c r="I10" s="429"/>
    </row>
    <row r="11" spans="1:7" ht="12.75">
      <c r="A11" s="7" t="s">
        <v>5</v>
      </c>
      <c r="B11" s="8"/>
      <c r="C11" s="8"/>
      <c r="D11" s="9"/>
      <c r="E11" s="9"/>
      <c r="F11" s="9"/>
      <c r="G11" s="9"/>
    </row>
    <row r="12" ht="12.75">
      <c r="A12" s="10" t="s">
        <v>6</v>
      </c>
    </row>
    <row r="14" ht="12.75">
      <c r="J14" s="11"/>
    </row>
    <row r="15" spans="1:5" ht="18">
      <c r="A15" s="12" t="s">
        <v>217</v>
      </c>
      <c r="B15" s="13"/>
      <c r="C15" s="406" t="s">
        <v>564</v>
      </c>
      <c r="D15" s="407"/>
      <c r="E15" s="407"/>
    </row>
    <row r="16" spans="1:2" ht="18">
      <c r="A16" s="14"/>
      <c r="B16" s="14"/>
    </row>
    <row r="17" spans="1:5" ht="18">
      <c r="A17" s="12" t="s">
        <v>27</v>
      </c>
      <c r="B17" s="13"/>
      <c r="C17" s="406">
        <v>15068570847</v>
      </c>
      <c r="D17" s="407"/>
      <c r="E17" s="407"/>
    </row>
    <row r="18" spans="1:5" ht="18">
      <c r="A18" s="14"/>
      <c r="B18" s="14"/>
      <c r="C18" s="430"/>
      <c r="D18" s="431"/>
      <c r="E18" s="431"/>
    </row>
    <row r="19" spans="1:8" ht="18">
      <c r="A19" s="15" t="s">
        <v>218</v>
      </c>
      <c r="B19" s="16"/>
      <c r="C19" s="432" t="s">
        <v>564</v>
      </c>
      <c r="D19" s="433"/>
      <c r="E19" s="434"/>
      <c r="H19" s="103"/>
    </row>
    <row r="21" spans="1:5" ht="18">
      <c r="A21" s="15" t="s">
        <v>162</v>
      </c>
      <c r="B21" s="16"/>
      <c r="C21" s="408">
        <v>44562</v>
      </c>
      <c r="D21" s="409"/>
      <c r="E21" s="410"/>
    </row>
    <row r="23" spans="1:5" ht="18">
      <c r="A23" s="15" t="s">
        <v>163</v>
      </c>
      <c r="B23" s="16"/>
      <c r="C23" s="408">
        <v>44926</v>
      </c>
      <c r="D23" s="409"/>
      <c r="E23" s="410"/>
    </row>
    <row r="25" spans="1:5" ht="18">
      <c r="A25" s="145" t="s">
        <v>551</v>
      </c>
      <c r="B25" s="146"/>
      <c r="C25" s="425">
        <v>45044</v>
      </c>
      <c r="D25" s="426"/>
      <c r="E25" s="427"/>
    </row>
    <row r="27" spans="1:5" ht="18">
      <c r="A27" s="145" t="s">
        <v>410</v>
      </c>
      <c r="B27" s="146"/>
      <c r="C27" s="425">
        <v>45044</v>
      </c>
      <c r="D27" s="426"/>
      <c r="E27" s="427"/>
    </row>
    <row r="29" spans="1:11" ht="60" customHeight="1">
      <c r="A29" s="411" t="s">
        <v>395</v>
      </c>
      <c r="B29" s="411"/>
      <c r="C29" s="435" t="s">
        <v>398</v>
      </c>
      <c r="D29" s="436"/>
      <c r="E29" s="437"/>
      <c r="F29" s="415" t="s">
        <v>365</v>
      </c>
      <c r="G29" s="411"/>
      <c r="H29" s="411"/>
      <c r="I29" s="412"/>
      <c r="J29" s="413"/>
      <c r="K29" s="414"/>
    </row>
    <row r="30" ht="13.5" thickBot="1"/>
    <row r="31" spans="1:8" ht="12.75">
      <c r="A31" s="56"/>
      <c r="B31" s="57"/>
      <c r="C31" s="57"/>
      <c r="D31" s="57"/>
      <c r="E31" s="58"/>
      <c r="F31" s="58"/>
      <c r="G31" s="58"/>
      <c r="H31" s="59"/>
    </row>
    <row r="32" spans="1:8" ht="12.75">
      <c r="A32" s="60" t="s">
        <v>7</v>
      </c>
      <c r="B32" s="401" t="s">
        <v>8</v>
      </c>
      <c r="C32" s="402"/>
      <c r="D32" s="403" t="s">
        <v>565</v>
      </c>
      <c r="E32" s="404"/>
      <c r="F32" s="404"/>
      <c r="G32" s="405"/>
      <c r="H32" s="62"/>
    </row>
    <row r="33" spans="1:8" ht="12.75">
      <c r="A33" s="60"/>
      <c r="B33" s="401" t="s">
        <v>9</v>
      </c>
      <c r="C33" s="402"/>
      <c r="D33" s="403" t="s">
        <v>566</v>
      </c>
      <c r="E33" s="404"/>
      <c r="F33" s="404"/>
      <c r="G33" s="405"/>
      <c r="H33" s="62"/>
    </row>
    <row r="34" spans="1:8" ht="12.75">
      <c r="A34" s="60"/>
      <c r="B34" s="63"/>
      <c r="C34" s="61" t="s">
        <v>10</v>
      </c>
      <c r="D34" s="64" t="s">
        <v>567</v>
      </c>
      <c r="E34" s="61" t="s">
        <v>11</v>
      </c>
      <c r="F34" s="64">
        <v>3000</v>
      </c>
      <c r="G34" s="65"/>
      <c r="H34" s="66"/>
    </row>
    <row r="35" spans="1:8" ht="12.75">
      <c r="A35" s="60"/>
      <c r="B35" s="63"/>
      <c r="C35" s="63"/>
      <c r="D35" s="63"/>
      <c r="E35" s="65"/>
      <c r="F35" s="63"/>
      <c r="G35" s="65"/>
      <c r="H35" s="67"/>
    </row>
    <row r="36" spans="1:8" ht="12.75">
      <c r="A36" s="60" t="s">
        <v>12</v>
      </c>
      <c r="B36" s="401" t="s">
        <v>8</v>
      </c>
      <c r="C36" s="402"/>
      <c r="D36" s="419" t="s">
        <v>565</v>
      </c>
      <c r="E36" s="419"/>
      <c r="F36" s="419"/>
      <c r="G36" s="419"/>
      <c r="H36" s="68"/>
    </row>
    <row r="37" spans="1:8" ht="12.75">
      <c r="A37" s="60"/>
      <c r="B37" s="401" t="s">
        <v>9</v>
      </c>
      <c r="C37" s="402"/>
      <c r="D37" s="419" t="s">
        <v>566</v>
      </c>
      <c r="E37" s="419"/>
      <c r="F37" s="419"/>
      <c r="G37" s="419"/>
      <c r="H37" s="68"/>
    </row>
    <row r="38" spans="1:8" ht="12.75">
      <c r="A38" s="69"/>
      <c r="B38" s="63"/>
      <c r="C38" s="61" t="s">
        <v>10</v>
      </c>
      <c r="D38" s="64" t="s">
        <v>567</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420" t="s">
        <v>568</v>
      </c>
      <c r="C41" s="421"/>
      <c r="D41" s="422"/>
      <c r="E41" s="422"/>
      <c r="F41" s="423"/>
      <c r="G41" s="65"/>
      <c r="H41" s="67"/>
    </row>
    <row r="42" spans="1:8" ht="12.75">
      <c r="A42" s="60" t="s">
        <v>14</v>
      </c>
      <c r="B42" s="420" t="s">
        <v>569</v>
      </c>
      <c r="C42" s="421"/>
      <c r="D42" s="421"/>
      <c r="E42" s="421"/>
      <c r="F42" s="424"/>
      <c r="G42" s="65"/>
      <c r="H42" s="67"/>
    </row>
    <row r="43" spans="1:8" ht="12.75">
      <c r="A43" s="60" t="s">
        <v>15</v>
      </c>
      <c r="B43" s="416" t="s">
        <v>562</v>
      </c>
      <c r="C43" s="417"/>
      <c r="D43" s="417"/>
      <c r="E43" s="417"/>
      <c r="F43" s="418"/>
      <c r="G43" s="65"/>
      <c r="H43" s="67"/>
    </row>
    <row r="44" spans="1:8" ht="13.5" thickBot="1">
      <c r="A44" s="70"/>
      <c r="B44" s="71"/>
      <c r="C44" s="71"/>
      <c r="D44" s="71"/>
      <c r="E44" s="72"/>
      <c r="F44" s="72"/>
      <c r="G44" s="72"/>
      <c r="H44" s="73"/>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55" t="s">
        <v>157</v>
      </c>
      <c r="C1" s="455"/>
      <c r="D1" s="42"/>
      <c r="E1" s="42"/>
      <c r="F1" s="42"/>
      <c r="G1" s="42"/>
      <c r="H1" s="42"/>
      <c r="I1" s="42"/>
    </row>
    <row r="2" spans="2:9" ht="16.5" customHeight="1">
      <c r="B2" s="104" t="str">
        <f>Tradingname</f>
        <v>Eastern Gas Pipeline</v>
      </c>
      <c r="C2" s="105"/>
      <c r="D2" s="75"/>
      <c r="E2" s="456" t="s">
        <v>412</v>
      </c>
      <c r="F2" s="456"/>
      <c r="G2" s="456"/>
      <c r="H2" s="75"/>
      <c r="I2" s="75"/>
    </row>
    <row r="3" spans="2:7" ht="15">
      <c r="B3" s="106" t="s">
        <v>182</v>
      </c>
      <c r="C3" s="107">
        <f>Yearending</f>
        <v>44926</v>
      </c>
      <c r="E3" s="456"/>
      <c r="F3" s="456"/>
      <c r="G3" s="456"/>
    </row>
    <row r="4" spans="2:7" ht="20.25">
      <c r="B4" s="41"/>
      <c r="E4" s="456"/>
      <c r="F4" s="456"/>
      <c r="G4" s="456"/>
    </row>
    <row r="5" spans="2:9" ht="15.75">
      <c r="B5" s="78" t="s">
        <v>193</v>
      </c>
      <c r="C5" s="76"/>
      <c r="D5" s="76"/>
      <c r="E5" s="76"/>
      <c r="F5" s="76"/>
      <c r="G5" s="77"/>
      <c r="H5" s="76"/>
      <c r="I5" s="76"/>
    </row>
    <row r="6" spans="2:9" ht="15.75">
      <c r="B6" s="78"/>
      <c r="C6" s="76"/>
      <c r="D6" s="76"/>
      <c r="E6" s="76"/>
      <c r="F6" s="76"/>
      <c r="G6" s="77"/>
      <c r="H6" s="76"/>
      <c r="I6" s="76"/>
    </row>
    <row r="7" spans="2:9" ht="40.5" customHeight="1">
      <c r="B7" s="229" t="s">
        <v>224</v>
      </c>
      <c r="C7" s="229" t="s">
        <v>18</v>
      </c>
      <c r="D7" s="247" t="s">
        <v>67</v>
      </c>
      <c r="E7" s="230" t="s">
        <v>220</v>
      </c>
      <c r="F7" s="230" t="s">
        <v>222</v>
      </c>
      <c r="G7" s="230" t="s">
        <v>66</v>
      </c>
      <c r="H7" s="230" t="s">
        <v>85</v>
      </c>
      <c r="I7" s="230" t="s">
        <v>86</v>
      </c>
    </row>
    <row r="8" spans="2:9" ht="12.75">
      <c r="B8" s="224"/>
      <c r="C8" s="231" t="s">
        <v>194</v>
      </c>
      <c r="D8" s="248"/>
      <c r="E8" s="232" t="s">
        <v>183</v>
      </c>
      <c r="F8" s="232" t="s">
        <v>183</v>
      </c>
      <c r="G8" s="232"/>
      <c r="H8" s="232" t="s">
        <v>183</v>
      </c>
      <c r="I8" s="232" t="s">
        <v>183</v>
      </c>
    </row>
    <row r="9" spans="2:9" ht="12.75">
      <c r="B9" s="225" t="s">
        <v>599</v>
      </c>
      <c r="C9" s="211" t="s">
        <v>52</v>
      </c>
      <c r="D9" s="362">
        <v>0</v>
      </c>
      <c r="E9" s="362">
        <v>0</v>
      </c>
      <c r="F9" s="362">
        <v>-106610999.49000001</v>
      </c>
      <c r="G9" s="363">
        <v>0.0147130805217442</v>
      </c>
      <c r="H9" s="243">
        <f>E9*G9</f>
        <v>0</v>
      </c>
      <c r="I9" s="243">
        <f>F9*G9</f>
        <v>-1568576.22</v>
      </c>
    </row>
    <row r="10" spans="2:9" ht="25.5">
      <c r="B10" s="225" t="s">
        <v>599</v>
      </c>
      <c r="C10" s="211" t="s">
        <v>61</v>
      </c>
      <c r="D10" s="362">
        <v>0</v>
      </c>
      <c r="E10" s="362">
        <v>0</v>
      </c>
      <c r="F10" s="362">
        <v>-24053574.317210313</v>
      </c>
      <c r="G10" s="363">
        <v>0.05555284888552111</v>
      </c>
      <c r="H10" s="243">
        <f aca="true" t="shared" si="0" ref="H10:H35">E10*G10</f>
        <v>0</v>
      </c>
      <c r="I10" s="243">
        <f aca="true" t="shared" si="1" ref="I10:I35">F10*G10</f>
        <v>-1336244.5792006361</v>
      </c>
    </row>
    <row r="11" spans="2:9" ht="12.75">
      <c r="B11" s="225" t="s">
        <v>599</v>
      </c>
      <c r="C11" s="246" t="s">
        <v>369</v>
      </c>
      <c r="D11" s="362">
        <v>0</v>
      </c>
      <c r="E11" s="362">
        <v>0</v>
      </c>
      <c r="F11" s="362">
        <v>-23119687.439999998</v>
      </c>
      <c r="G11" s="363">
        <v>0.04037606876920652</v>
      </c>
      <c r="H11" s="243">
        <f t="shared" si="0"/>
        <v>0</v>
      </c>
      <c r="I11" s="243">
        <f t="shared" si="1"/>
        <v>-933482.0900000001</v>
      </c>
    </row>
    <row r="12" spans="2:9" ht="12.75">
      <c r="B12" s="225" t="s">
        <v>599</v>
      </c>
      <c r="C12" s="211" t="s">
        <v>53</v>
      </c>
      <c r="D12" s="362">
        <v>0</v>
      </c>
      <c r="E12" s="362">
        <v>-26299430.020000003</v>
      </c>
      <c r="F12" s="362">
        <v>0</v>
      </c>
      <c r="G12" s="363">
        <v>0.05250669649303677</v>
      </c>
      <c r="H12" s="243">
        <f t="shared" si="0"/>
        <v>-1380896.1900000002</v>
      </c>
      <c r="I12" s="243">
        <f t="shared" si="1"/>
        <v>0</v>
      </c>
    </row>
    <row r="13" spans="2:9" ht="12.75">
      <c r="B13" s="225" t="s">
        <v>599</v>
      </c>
      <c r="C13" s="211" t="s">
        <v>62</v>
      </c>
      <c r="D13" s="362">
        <v>0</v>
      </c>
      <c r="E13" s="362">
        <v>0</v>
      </c>
      <c r="F13" s="362">
        <v>-6875083.350805167</v>
      </c>
      <c r="G13" s="363">
        <v>0.03232362706415914</v>
      </c>
      <c r="H13" s="243">
        <f t="shared" si="0"/>
        <v>0</v>
      </c>
      <c r="I13" s="243">
        <f t="shared" si="1"/>
        <v>-222227.6302664358</v>
      </c>
    </row>
    <row r="14" spans="2:9" ht="12.75">
      <c r="B14" s="225" t="s">
        <v>599</v>
      </c>
      <c r="C14" s="246" t="s">
        <v>128</v>
      </c>
      <c r="D14" s="362">
        <v>0</v>
      </c>
      <c r="E14" s="362">
        <v>0</v>
      </c>
      <c r="F14" s="362">
        <v>0</v>
      </c>
      <c r="G14" s="363">
        <v>0</v>
      </c>
      <c r="H14" s="243">
        <f t="shared" si="0"/>
        <v>0</v>
      </c>
      <c r="I14" s="243">
        <f t="shared" si="1"/>
        <v>0</v>
      </c>
    </row>
    <row r="15" spans="2:9" ht="25.5">
      <c r="B15" s="225" t="s">
        <v>599</v>
      </c>
      <c r="C15" s="246" t="s">
        <v>54</v>
      </c>
      <c r="D15" s="362">
        <v>0</v>
      </c>
      <c r="E15" s="362">
        <v>0</v>
      </c>
      <c r="F15" s="362">
        <v>0</v>
      </c>
      <c r="G15" s="363">
        <v>0</v>
      </c>
      <c r="H15" s="243">
        <f t="shared" si="0"/>
        <v>0</v>
      </c>
      <c r="I15" s="243">
        <f t="shared" si="1"/>
        <v>0</v>
      </c>
    </row>
    <row r="16" spans="2:9" ht="25.5">
      <c r="B16" s="225" t="s">
        <v>599</v>
      </c>
      <c r="C16" s="246" t="s">
        <v>370</v>
      </c>
      <c r="D16" s="362">
        <v>0</v>
      </c>
      <c r="E16" s="362">
        <v>0</v>
      </c>
      <c r="F16" s="362">
        <v>0</v>
      </c>
      <c r="G16" s="363">
        <v>0</v>
      </c>
      <c r="H16" s="243">
        <f t="shared" si="0"/>
        <v>0</v>
      </c>
      <c r="I16" s="243">
        <f t="shared" si="1"/>
        <v>0</v>
      </c>
    </row>
    <row r="17" spans="2:9" ht="12.75">
      <c r="B17" s="225" t="s">
        <v>599</v>
      </c>
      <c r="C17" s="211" t="s">
        <v>179</v>
      </c>
      <c r="D17" s="225"/>
      <c r="E17" s="244">
        <f>SUM(E18:E35)</f>
        <v>0</v>
      </c>
      <c r="F17" s="244">
        <f>SUM(F18:F35)</f>
        <v>0</v>
      </c>
      <c r="G17" s="245"/>
      <c r="H17" s="244">
        <f>SUM(H18:H35)</f>
        <v>0</v>
      </c>
      <c r="I17" s="244">
        <f>SUM(I18:I35)</f>
        <v>0</v>
      </c>
    </row>
    <row r="18" spans="2:9" ht="12.75">
      <c r="B18" s="225"/>
      <c r="C18" s="225" t="s">
        <v>234</v>
      </c>
      <c r="D18" s="225"/>
      <c r="E18" s="240"/>
      <c r="F18" s="240"/>
      <c r="G18" s="241"/>
      <c r="H18" s="243">
        <f t="shared" si="0"/>
        <v>0</v>
      </c>
      <c r="I18" s="243">
        <f t="shared" si="1"/>
        <v>0</v>
      </c>
    </row>
    <row r="19" spans="2:9" ht="12.75">
      <c r="B19" s="225"/>
      <c r="C19" s="225"/>
      <c r="D19" s="225"/>
      <c r="E19" s="240"/>
      <c r="F19" s="240"/>
      <c r="G19" s="241"/>
      <c r="H19" s="243">
        <f t="shared" si="0"/>
        <v>0</v>
      </c>
      <c r="I19" s="243">
        <f t="shared" si="1"/>
        <v>0</v>
      </c>
    </row>
    <row r="20" spans="2:9" ht="12.75">
      <c r="B20" s="225"/>
      <c r="C20" s="225"/>
      <c r="D20" s="225"/>
      <c r="E20" s="240"/>
      <c r="F20" s="240"/>
      <c r="G20" s="241"/>
      <c r="H20" s="243">
        <f t="shared" si="0"/>
        <v>0</v>
      </c>
      <c r="I20" s="243">
        <f t="shared" si="1"/>
        <v>0</v>
      </c>
    </row>
    <row r="21" spans="2:9" ht="12.75">
      <c r="B21" s="225"/>
      <c r="C21" s="225"/>
      <c r="D21" s="225"/>
      <c r="E21" s="240"/>
      <c r="F21" s="240"/>
      <c r="G21" s="241"/>
      <c r="H21" s="243">
        <f t="shared" si="0"/>
        <v>0</v>
      </c>
      <c r="I21" s="243">
        <f t="shared" si="1"/>
        <v>0</v>
      </c>
    </row>
    <row r="22" spans="2:9" ht="12.75">
      <c r="B22" s="225"/>
      <c r="C22" s="225"/>
      <c r="D22" s="225"/>
      <c r="E22" s="240"/>
      <c r="F22" s="240"/>
      <c r="G22" s="241"/>
      <c r="H22" s="243">
        <f t="shared" si="0"/>
        <v>0</v>
      </c>
      <c r="I22" s="243">
        <f t="shared" si="1"/>
        <v>0</v>
      </c>
    </row>
    <row r="23" spans="2:9" ht="12.75">
      <c r="B23" s="225"/>
      <c r="C23" s="225"/>
      <c r="D23" s="225"/>
      <c r="E23" s="240"/>
      <c r="F23" s="240"/>
      <c r="G23" s="241"/>
      <c r="H23" s="243">
        <f t="shared" si="0"/>
        <v>0</v>
      </c>
      <c r="I23" s="243">
        <f t="shared" si="1"/>
        <v>0</v>
      </c>
    </row>
    <row r="24" spans="2:9" ht="12.75">
      <c r="B24" s="225"/>
      <c r="C24" s="225"/>
      <c r="D24" s="225"/>
      <c r="E24" s="240"/>
      <c r="F24" s="240"/>
      <c r="G24" s="241"/>
      <c r="H24" s="243">
        <f t="shared" si="0"/>
        <v>0</v>
      </c>
      <c r="I24" s="243">
        <f t="shared" si="1"/>
        <v>0</v>
      </c>
    </row>
    <row r="25" spans="2:9" ht="12.75">
      <c r="B25" s="225"/>
      <c r="C25" s="225"/>
      <c r="D25" s="225"/>
      <c r="E25" s="240"/>
      <c r="F25" s="240"/>
      <c r="G25" s="241"/>
      <c r="H25" s="243">
        <f t="shared" si="0"/>
        <v>0</v>
      </c>
      <c r="I25" s="243">
        <f t="shared" si="1"/>
        <v>0</v>
      </c>
    </row>
    <row r="26" spans="2:9" ht="12.75">
      <c r="B26" s="225"/>
      <c r="C26" s="225"/>
      <c r="D26" s="225"/>
      <c r="E26" s="240"/>
      <c r="F26" s="240"/>
      <c r="G26" s="241"/>
      <c r="H26" s="243">
        <f t="shared" si="0"/>
        <v>0</v>
      </c>
      <c r="I26" s="243">
        <f t="shared" si="1"/>
        <v>0</v>
      </c>
    </row>
    <row r="27" spans="2:9" ht="12.75">
      <c r="B27" s="225"/>
      <c r="C27" s="225"/>
      <c r="D27" s="225"/>
      <c r="E27" s="240"/>
      <c r="F27" s="240"/>
      <c r="G27" s="241"/>
      <c r="H27" s="243">
        <f t="shared" si="0"/>
        <v>0</v>
      </c>
      <c r="I27" s="243">
        <f t="shared" si="1"/>
        <v>0</v>
      </c>
    </row>
    <row r="28" spans="2:9" ht="12.75">
      <c r="B28" s="225"/>
      <c r="C28" s="225"/>
      <c r="D28" s="225"/>
      <c r="E28" s="240"/>
      <c r="F28" s="240"/>
      <c r="G28" s="241"/>
      <c r="H28" s="243">
        <f t="shared" si="0"/>
        <v>0</v>
      </c>
      <c r="I28" s="243">
        <f t="shared" si="1"/>
        <v>0</v>
      </c>
    </row>
    <row r="29" spans="2:9" ht="12.75">
      <c r="B29" s="225"/>
      <c r="C29" s="225"/>
      <c r="D29" s="225"/>
      <c r="E29" s="240"/>
      <c r="F29" s="240"/>
      <c r="G29" s="241"/>
      <c r="H29" s="243">
        <f t="shared" si="0"/>
        <v>0</v>
      </c>
      <c r="I29" s="243">
        <f t="shared" si="1"/>
        <v>0</v>
      </c>
    </row>
    <row r="30" spans="2:9" ht="12.75">
      <c r="B30" s="225"/>
      <c r="C30" s="225"/>
      <c r="D30" s="225"/>
      <c r="E30" s="240"/>
      <c r="F30" s="240"/>
      <c r="G30" s="241"/>
      <c r="H30" s="243">
        <f t="shared" si="0"/>
        <v>0</v>
      </c>
      <c r="I30" s="243">
        <f t="shared" si="1"/>
        <v>0</v>
      </c>
    </row>
    <row r="31" spans="2:9" ht="12.75">
      <c r="B31" s="225"/>
      <c r="C31" s="225"/>
      <c r="D31" s="225"/>
      <c r="E31" s="240"/>
      <c r="F31" s="240"/>
      <c r="G31" s="241"/>
      <c r="H31" s="243">
        <f t="shared" si="0"/>
        <v>0</v>
      </c>
      <c r="I31" s="243">
        <f t="shared" si="1"/>
        <v>0</v>
      </c>
    </row>
    <row r="32" spans="2:9" ht="12.75">
      <c r="B32" s="225"/>
      <c r="C32" s="225"/>
      <c r="D32" s="225"/>
      <c r="E32" s="240"/>
      <c r="F32" s="240"/>
      <c r="G32" s="241"/>
      <c r="H32" s="243">
        <f t="shared" si="0"/>
        <v>0</v>
      </c>
      <c r="I32" s="243">
        <f t="shared" si="1"/>
        <v>0</v>
      </c>
    </row>
    <row r="33" spans="2:9" ht="12.75">
      <c r="B33" s="225"/>
      <c r="C33" s="225"/>
      <c r="D33" s="225"/>
      <c r="E33" s="240"/>
      <c r="F33" s="240"/>
      <c r="G33" s="241"/>
      <c r="H33" s="243">
        <f t="shared" si="0"/>
        <v>0</v>
      </c>
      <c r="I33" s="243">
        <f t="shared" si="1"/>
        <v>0</v>
      </c>
    </row>
    <row r="34" spans="2:9" ht="12.75">
      <c r="B34" s="225"/>
      <c r="C34" s="225"/>
      <c r="D34" s="225"/>
      <c r="E34" s="240"/>
      <c r="F34" s="240"/>
      <c r="G34" s="241"/>
      <c r="H34" s="243">
        <f t="shared" si="0"/>
        <v>0</v>
      </c>
      <c r="I34" s="243">
        <f t="shared" si="1"/>
        <v>0</v>
      </c>
    </row>
    <row r="35" spans="2:9" ht="12.75">
      <c r="B35" s="225"/>
      <c r="C35" s="225"/>
      <c r="D35" s="225"/>
      <c r="E35" s="240"/>
      <c r="F35" s="240"/>
      <c r="G35" s="241"/>
      <c r="H35" s="243">
        <f t="shared" si="0"/>
        <v>0</v>
      </c>
      <c r="I35" s="243">
        <f t="shared" si="1"/>
        <v>0</v>
      </c>
    </row>
    <row r="36" spans="2:9" ht="12.75">
      <c r="B36" s="228"/>
      <c r="C36" s="451" t="s">
        <v>129</v>
      </c>
      <c r="D36" s="452"/>
      <c r="E36" s="243">
        <f>SUM(E9:E17)</f>
        <v>-26299430.020000003</v>
      </c>
      <c r="F36" s="243">
        <f>SUM(F9:F17)</f>
        <v>-160659344.5980155</v>
      </c>
      <c r="G36" s="242"/>
      <c r="H36" s="243">
        <f>SUM(H9:H17)</f>
        <v>-1380896.1900000002</v>
      </c>
      <c r="I36" s="243">
        <f>SUM(I9:I17)</f>
        <v>-4060530.519467072</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70" activePane="bottomRight" state="frozen"/>
      <selection pane="topLeft" activeCell="A1" sqref="A1"/>
      <selection pane="topRight" activeCell="D1" sqref="D1"/>
      <selection pane="bottomLeft" activeCell="A10" sqref="A10"/>
      <selection pane="bottomRight" activeCell="A2" sqref="A2"/>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6" width="9.140625" style="163" customWidth="1"/>
    <col min="7" max="7" width="13.00390625" style="163" bestFit="1" customWidth="1"/>
    <col min="8" max="16384" width="9.140625" style="163" customWidth="1"/>
  </cols>
  <sheetData>
    <row r="1" spans="2:3" ht="20.25">
      <c r="B1" s="457" t="s">
        <v>197</v>
      </c>
      <c r="C1" s="457"/>
    </row>
    <row r="2" spans="2:5" ht="15">
      <c r="B2" s="180" t="str">
        <f>Tradingname</f>
        <v>Eastern Gas Pipeline</v>
      </c>
      <c r="C2" s="181"/>
      <c r="E2" s="249"/>
    </row>
    <row r="3" spans="2:3" ht="15">
      <c r="B3" s="182" t="s">
        <v>182</v>
      </c>
      <c r="C3" s="183">
        <f>Yearending</f>
        <v>44926</v>
      </c>
    </row>
    <row r="4" spans="2:4" ht="20.25">
      <c r="B4" s="184"/>
      <c r="D4" s="250"/>
    </row>
    <row r="5" spans="2:4" ht="15.75">
      <c r="B5" s="458" t="s">
        <v>198</v>
      </c>
      <c r="C5" s="458"/>
      <c r="D5" s="251"/>
    </row>
    <row r="7" spans="2:5" ht="38.25">
      <c r="B7" s="265" t="s">
        <v>224</v>
      </c>
      <c r="C7" s="266" t="s">
        <v>18</v>
      </c>
      <c r="D7" s="266" t="s">
        <v>232</v>
      </c>
      <c r="E7" s="266" t="s">
        <v>233</v>
      </c>
    </row>
    <row r="8" spans="2:5" ht="12.75">
      <c r="B8" s="265"/>
      <c r="C8" s="267" t="s">
        <v>64</v>
      </c>
      <c r="D8" s="268"/>
      <c r="E8" s="268"/>
    </row>
    <row r="9" spans="2:5" ht="12.75">
      <c r="B9" s="253"/>
      <c r="C9" s="269" t="s">
        <v>148</v>
      </c>
      <c r="D9" s="254"/>
      <c r="E9" s="252"/>
    </row>
    <row r="10" spans="2:5" ht="12.75">
      <c r="B10" s="255" t="s">
        <v>592</v>
      </c>
      <c r="C10" s="270" t="s">
        <v>385</v>
      </c>
      <c r="D10" s="275">
        <f>SUMIF('3.3 Depreciation amortisation'!$D$9:$D$52,'3. Statement of pipeline assets'!C9,'3.3 Depreciation amortisation'!$H$9:$H$52)</f>
        <v>510531607.7427608</v>
      </c>
      <c r="E10" s="256">
        <v>510531607.7427609</v>
      </c>
    </row>
    <row r="11" spans="2:7" ht="12.75">
      <c r="B11" s="255" t="s">
        <v>592</v>
      </c>
      <c r="C11" s="270" t="s">
        <v>71</v>
      </c>
      <c r="D11" s="275">
        <f>SUMIF('3.3 Depreciation amortisation'!$D$9:$D$52,'3. Statement of pipeline assets'!C9,'3.3 Depreciation amortisation'!$I$9:$I$52)</f>
        <v>74408375.69</v>
      </c>
      <c r="E11" s="256">
        <v>42157981.83</v>
      </c>
      <c r="G11" s="364"/>
    </row>
    <row r="12" spans="2:5" ht="12.75">
      <c r="B12" s="255" t="s">
        <v>592</v>
      </c>
      <c r="C12" s="270" t="s">
        <v>380</v>
      </c>
      <c r="D12" s="275">
        <f>SUMIF('3.3 Depreciation amortisation'!$D$9:$D$52,'3. Statement of pipeline assets'!C9,'3.3 Depreciation amortisation'!$J$9:$J$52)</f>
        <v>0</v>
      </c>
      <c r="E12" s="256">
        <v>0</v>
      </c>
    </row>
    <row r="13" spans="2:5" ht="12.75">
      <c r="B13" s="257"/>
      <c r="C13" s="271" t="s">
        <v>137</v>
      </c>
      <c r="D13" s="275">
        <f>SUM(D10:D12)</f>
        <v>584939983.4327607</v>
      </c>
      <c r="E13" s="275">
        <f>SUM(E10:E12)</f>
        <v>552689589.5727609</v>
      </c>
    </row>
    <row r="14" spans="2:7" ht="12.75">
      <c r="B14" s="255" t="s">
        <v>592</v>
      </c>
      <c r="C14" s="270" t="s">
        <v>381</v>
      </c>
      <c r="D14" s="275">
        <f>SUMIF('3.3 Depreciation amortisation'!$D$9:$D$52,'3. Statement of pipeline assets'!C9,'3.3 Depreciation amortisation'!$M$9:$M$52)+SUMIF('3.3 Depreciation amortisation'!$D$9:$D$52,'3. Statement of pipeline assets'!C9,'3.3 Depreciation amortisation'!$N$9:$N$52)</f>
        <v>-267081737.11365286</v>
      </c>
      <c r="E14" s="256">
        <v>-251304796.0286386</v>
      </c>
      <c r="G14" s="364"/>
    </row>
    <row r="15" spans="2:6" ht="12.75">
      <c r="B15" s="255" t="s">
        <v>592</v>
      </c>
      <c r="C15" s="270" t="s">
        <v>392</v>
      </c>
      <c r="D15" s="275">
        <f>SUMIF('3.3 Depreciation amortisation'!$D$9:$D$52,'3. Statement of pipeline assets'!C9,'3.3 Depreciation amortisation'!$K$9:$K$52)</f>
        <v>-179889.02</v>
      </c>
      <c r="E15" s="256">
        <v>-179889.02</v>
      </c>
      <c r="F15" s="190"/>
    </row>
    <row r="16" spans="2:5" ht="12.75">
      <c r="B16" s="257"/>
      <c r="C16" s="271" t="s">
        <v>382</v>
      </c>
      <c r="D16" s="275">
        <f>SUM(D13:D15)</f>
        <v>317678357.2991079</v>
      </c>
      <c r="E16" s="275">
        <f>SUM(E13:E15)</f>
        <v>301204904.52412236</v>
      </c>
    </row>
    <row r="17" spans="2:5" ht="12.75">
      <c r="B17" s="258"/>
      <c r="C17" s="272" t="s">
        <v>149</v>
      </c>
      <c r="D17" s="276"/>
      <c r="E17" s="259"/>
    </row>
    <row r="18" spans="2:5" ht="12.75">
      <c r="B18" s="255" t="s">
        <v>592</v>
      </c>
      <c r="C18" s="270" t="s">
        <v>385</v>
      </c>
      <c r="D18" s="275">
        <f>SUMIF('3.3 Depreciation amortisation'!$D$9:$D$52,'3. Statement of pipeline assets'!C17,'3.3 Depreciation amortisation'!$H$9:$H$52)</f>
        <v>135060296.21835813</v>
      </c>
      <c r="E18" s="256">
        <v>135060296.21835813</v>
      </c>
    </row>
    <row r="19" spans="2:7" ht="12.75">
      <c r="B19" s="255" t="s">
        <v>592</v>
      </c>
      <c r="C19" s="270" t="s">
        <v>71</v>
      </c>
      <c r="D19" s="275">
        <f>SUMIF('3.3 Depreciation amortisation'!$D$9:$D$52,'3. Statement of pipeline assets'!C17,'3.3 Depreciation amortisation'!$I$9:$I$52)</f>
        <v>118471538.90000002</v>
      </c>
      <c r="E19" s="256">
        <v>118471538.90000002</v>
      </c>
      <c r="G19" s="364"/>
    </row>
    <row r="20" spans="2:5" ht="12.75">
      <c r="B20" s="255" t="s">
        <v>592</v>
      </c>
      <c r="C20" s="270" t="s">
        <v>380</v>
      </c>
      <c r="D20" s="275">
        <f>SUMIF('3.3 Depreciation amortisation'!$D$9:$D$52,'3. Statement of pipeline assets'!C17,'3.3 Depreciation amortisation'!$J$9:$J$52)</f>
        <v>0</v>
      </c>
      <c r="E20" s="256">
        <v>0</v>
      </c>
    </row>
    <row r="21" spans="2:7" ht="12.75">
      <c r="B21" s="255" t="s">
        <v>592</v>
      </c>
      <c r="C21" s="270" t="s">
        <v>381</v>
      </c>
      <c r="D21" s="275">
        <f>SUMIF('3.3 Depreciation amortisation'!$D$9:$D$52,'3. Statement of pipeline assets'!C17,'3.3 Depreciation amortisation'!$M$9:$M$52)+SUMIF('3.3 Depreciation amortisation'!$D$9:$D$52,'3. Statement of pipeline assets'!C17,'3.3 Depreciation amortisation'!$N$9:$N$52)</f>
        <v>-133121060.53604975</v>
      </c>
      <c r="E21" s="256">
        <v>-124864217.05543776</v>
      </c>
      <c r="F21" s="190"/>
      <c r="G21" s="364"/>
    </row>
    <row r="22" spans="2:5" ht="13.5" customHeight="1">
      <c r="B22" s="255" t="s">
        <v>592</v>
      </c>
      <c r="C22" s="270" t="s">
        <v>392</v>
      </c>
      <c r="D22" s="275">
        <f>SUMIF('3.3 Depreciation amortisation'!$D$9:$D$52,'3. Statement of pipeline assets'!C17,'3.3 Depreciation amortisation'!$K$9:$K$52)</f>
        <v>-928766.69</v>
      </c>
      <c r="E22" s="256">
        <v>-928766.69</v>
      </c>
    </row>
    <row r="23" spans="2:5" ht="12.75">
      <c r="B23" s="257"/>
      <c r="C23" s="271" t="s">
        <v>83</v>
      </c>
      <c r="D23" s="275">
        <f>SUM(D18:D22)</f>
        <v>119482007.89230838</v>
      </c>
      <c r="E23" s="275">
        <f>SUM(E18:E22)</f>
        <v>127738851.37292038</v>
      </c>
    </row>
    <row r="24" spans="2:5" ht="12.75">
      <c r="B24" s="258"/>
      <c r="C24" s="272" t="s">
        <v>559</v>
      </c>
      <c r="D24" s="276"/>
      <c r="E24" s="259"/>
    </row>
    <row r="25" spans="2:5" ht="12.75">
      <c r="B25" s="255" t="s">
        <v>592</v>
      </c>
      <c r="C25" s="270" t="s">
        <v>385</v>
      </c>
      <c r="D25" s="275">
        <f>SUMIF('3.3 Depreciation amortisation'!$D$9:$D$52,'3. Statement of pipeline assets'!C24,'3.3 Depreciation amortisation'!$H$9:$H$52)</f>
        <v>11422743.73</v>
      </c>
      <c r="E25" s="256">
        <v>11422743.730000002</v>
      </c>
    </row>
    <row r="26" spans="2:7" ht="12.75">
      <c r="B26" s="255" t="s">
        <v>592</v>
      </c>
      <c r="C26" s="270" t="s">
        <v>71</v>
      </c>
      <c r="D26" s="275">
        <f>SUMIF('3.3 Depreciation amortisation'!$D$9:$D$52,'3. Statement of pipeline assets'!C24,'3.3 Depreciation amortisation'!$I$9:$I$52)</f>
        <v>2869345.7500000005</v>
      </c>
      <c r="E26" s="256">
        <v>2839135.3500000006</v>
      </c>
      <c r="G26" s="364"/>
    </row>
    <row r="27" spans="2:5" ht="12.75">
      <c r="B27" s="255" t="s">
        <v>592</v>
      </c>
      <c r="C27" s="270" t="s">
        <v>380</v>
      </c>
      <c r="D27" s="275">
        <f>SUMIF('3.3 Depreciation amortisation'!$D$9:$D$52,'3. Statement of pipeline assets'!C24,'3.3 Depreciation amortisation'!$J$9:$J$52)</f>
        <v>0</v>
      </c>
      <c r="E27" s="256">
        <v>0</v>
      </c>
    </row>
    <row r="28" spans="2:7" ht="12.75">
      <c r="B28" s="255" t="s">
        <v>592</v>
      </c>
      <c r="C28" s="270" t="s">
        <v>21</v>
      </c>
      <c r="D28" s="275">
        <f>SUMIF('3.3 Depreciation amortisation'!$D$9:$D$52,'3. Statement of pipeline assets'!C24,'3.3 Depreciation amortisation'!$M$9:$M$52)+SUMIF('3.3 Depreciation amortisation'!$D$9:$D$52,'3. Statement of pipeline assets'!C24,'3.3 Depreciation amortisation'!$N$9:$N$52)</f>
        <v>-6692216.300000001</v>
      </c>
      <c r="E28" s="256">
        <v>-6281963.210000002</v>
      </c>
      <c r="F28" s="190"/>
      <c r="G28" s="364"/>
    </row>
    <row r="29" spans="2:5" ht="11.25" customHeight="1">
      <c r="B29" s="255" t="s">
        <v>592</v>
      </c>
      <c r="C29" s="270" t="s">
        <v>392</v>
      </c>
      <c r="D29" s="275">
        <f>SUMIF('3.3 Depreciation amortisation'!$D$9:$D$52,'3. Statement of pipeline assets'!C24,'3.3 Depreciation amortisation'!$K$9:$K$52)</f>
        <v>0</v>
      </c>
      <c r="E29" s="256">
        <v>0</v>
      </c>
    </row>
    <row r="30" spans="2:5" ht="12.75">
      <c r="B30" s="257"/>
      <c r="C30" s="271" t="s">
        <v>140</v>
      </c>
      <c r="D30" s="275">
        <f>SUM(D25:D29)</f>
        <v>7599873.18</v>
      </c>
      <c r="E30" s="275">
        <f>SUM(E25:E29)</f>
        <v>7979915.87</v>
      </c>
    </row>
    <row r="31" spans="2:5" ht="12.75">
      <c r="B31" s="258"/>
      <c r="C31" s="272" t="s">
        <v>151</v>
      </c>
      <c r="D31" s="276"/>
      <c r="E31" s="259"/>
    </row>
    <row r="32" spans="2:7" ht="12.75">
      <c r="B32" s="255" t="s">
        <v>592</v>
      </c>
      <c r="C32" s="270" t="s">
        <v>385</v>
      </c>
      <c r="D32" s="275">
        <f>SUMIF('3.3 Depreciation amortisation'!$D$9:$D$52,'3. Statement of pipeline assets'!C31,'3.3 Depreciation amortisation'!$H$9:$H$52)</f>
        <v>13249378.73641583</v>
      </c>
      <c r="E32" s="256">
        <v>13249378.73641583</v>
      </c>
      <c r="G32" s="364"/>
    </row>
    <row r="33" spans="2:5" ht="12.75">
      <c r="B33" s="255" t="s">
        <v>592</v>
      </c>
      <c r="C33" s="270" t="s">
        <v>383</v>
      </c>
      <c r="D33" s="275">
        <f>SUMIF('3.3 Depreciation amortisation'!$D$9:$D$52,'3. Statement of pipeline assets'!C31,'3.3 Depreciation amortisation'!$I$9:$I$52)</f>
        <v>5127727.960000002</v>
      </c>
      <c r="E33" s="256">
        <v>5127727.960000001</v>
      </c>
    </row>
    <row r="34" spans="2:5" ht="12.75">
      <c r="B34" s="255" t="s">
        <v>592</v>
      </c>
      <c r="C34" s="270" t="s">
        <v>380</v>
      </c>
      <c r="D34" s="275">
        <f>SUMIF('3.3 Depreciation amortisation'!$D$9:$D$52,'3. Statement of pipeline assets'!C31,'3.3 Depreciation amortisation'!$J$9:$J$52)</f>
        <v>0</v>
      </c>
      <c r="E34" s="256">
        <v>0</v>
      </c>
    </row>
    <row r="35" spans="2:7" ht="12.75">
      <c r="B35" s="255" t="s">
        <v>592</v>
      </c>
      <c r="C35" s="270" t="s">
        <v>21</v>
      </c>
      <c r="D35" s="275">
        <f>SUMIF('3.3 Depreciation amortisation'!$D$9:$D$52,'3. Statement of pipeline assets'!C31,'3.3 Depreciation amortisation'!$M$9:$M$52)+SUMIF('3.3 Depreciation amortisation'!$D$9:$D$52,'3. Statement of pipeline assets'!C31,'3.3 Depreciation amortisation'!$N$9:$N$52)</f>
        <v>-12346083.70818752</v>
      </c>
      <c r="E35" s="256">
        <v>-11274336.684175294</v>
      </c>
      <c r="F35" s="190"/>
      <c r="G35" s="364"/>
    </row>
    <row r="36" spans="2:5" ht="11.25" customHeight="1">
      <c r="B36" s="255" t="s">
        <v>592</v>
      </c>
      <c r="C36" s="270" t="s">
        <v>392</v>
      </c>
      <c r="D36" s="275">
        <f>SUMIF('3.3 Depreciation amortisation'!$D$9:$D$52,'3. Statement of pipeline assets'!C31,'3.3 Depreciation amortisation'!$K$9:$K$52)</f>
        <v>0</v>
      </c>
      <c r="E36" s="256">
        <v>0</v>
      </c>
    </row>
    <row r="37" spans="2:5" ht="12.75">
      <c r="B37" s="257"/>
      <c r="C37" s="271" t="s">
        <v>384</v>
      </c>
      <c r="D37" s="275">
        <f>SUM(D32:D36)</f>
        <v>6031022.98822831</v>
      </c>
      <c r="E37" s="275">
        <f>SUM(E32:E36)</f>
        <v>7102770.0122405365</v>
      </c>
    </row>
    <row r="38" spans="2:5" ht="12.75">
      <c r="B38" s="258"/>
      <c r="C38" s="272" t="s">
        <v>546</v>
      </c>
      <c r="D38" s="276"/>
      <c r="E38" s="259"/>
    </row>
    <row r="39" spans="2:5" ht="12.75">
      <c r="B39" s="255" t="s">
        <v>592</v>
      </c>
      <c r="C39" s="270" t="s">
        <v>385</v>
      </c>
      <c r="D39" s="275">
        <f>SUMIF('3.3 Depreciation amortisation'!$D$9:$D$52,'3. Statement of pipeline assets'!C38,'3.3 Depreciation amortisation'!$H$9:$H$52)</f>
        <v>0</v>
      </c>
      <c r="E39" s="256">
        <v>0</v>
      </c>
    </row>
    <row r="40" spans="2:5" ht="12.75">
      <c r="B40" s="255" t="s">
        <v>592</v>
      </c>
      <c r="C40" s="270" t="s">
        <v>71</v>
      </c>
      <c r="D40" s="275">
        <f>SUMIF('3.3 Depreciation amortisation'!$D$9:$D$52,'3. Statement of pipeline assets'!C38,'3.3 Depreciation amortisation'!$I$9:$I$52)</f>
        <v>0</v>
      </c>
      <c r="E40" s="256">
        <v>0</v>
      </c>
    </row>
    <row r="41" spans="2:5" ht="12.75">
      <c r="B41" s="255" t="s">
        <v>592</v>
      </c>
      <c r="C41" s="270" t="s">
        <v>380</v>
      </c>
      <c r="D41" s="275">
        <f>SUMIF('3.3 Depreciation amortisation'!$D$9:$D$52,'3. Statement of pipeline assets'!C38,'3.3 Depreciation amortisation'!$J$9:$J$52)</f>
        <v>0</v>
      </c>
      <c r="E41" s="256">
        <v>0</v>
      </c>
    </row>
    <row r="42" spans="2:7" ht="12.75">
      <c r="B42" s="255" t="s">
        <v>592</v>
      </c>
      <c r="C42" s="270" t="s">
        <v>21</v>
      </c>
      <c r="D42" s="275">
        <f>SUMIF('3.3 Depreciation amortisation'!$D$9:$D$52,'3. Statement of pipeline assets'!C38,'3.3 Depreciation amortisation'!$M$9:$M$52)+SUMIF('3.3 Depreciation amortisation'!$D$9:$D$52,'3. Statement of pipeline assets'!C38,'3.3 Depreciation amortisation'!$N$9:$N$52)</f>
        <v>0</v>
      </c>
      <c r="E42" s="256">
        <v>0</v>
      </c>
      <c r="F42" s="190"/>
      <c r="G42" s="364"/>
    </row>
    <row r="43" spans="2:5" ht="11.25" customHeight="1">
      <c r="B43" s="255" t="s">
        <v>592</v>
      </c>
      <c r="C43" s="270" t="s">
        <v>392</v>
      </c>
      <c r="D43" s="275">
        <f>SUMIF('3.3 Depreciation amortisation'!$D$9:$D$52,'3. Statement of pipeline assets'!C38,'3.3 Depreciation amortisation'!$K$9:$K$52)</f>
        <v>0</v>
      </c>
      <c r="E43" s="256">
        <v>0</v>
      </c>
    </row>
    <row r="44" spans="2:5" ht="12.75">
      <c r="B44" s="257"/>
      <c r="C44" s="271" t="s">
        <v>540</v>
      </c>
      <c r="D44" s="275">
        <f>SUM(D39:D43)</f>
        <v>0</v>
      </c>
      <c r="E44" s="275">
        <f>SUM(E39:E43)</f>
        <v>0</v>
      </c>
    </row>
    <row r="45" spans="2:5" ht="12.75">
      <c r="B45" s="258"/>
      <c r="C45" s="272" t="s">
        <v>152</v>
      </c>
      <c r="D45" s="276"/>
      <c r="E45" s="259"/>
    </row>
    <row r="46" spans="2:5" ht="12.75">
      <c r="B46" s="255" t="s">
        <v>592</v>
      </c>
      <c r="C46" s="270" t="s">
        <v>385</v>
      </c>
      <c r="D46" s="275">
        <f>SUMIF('3.3 Depreciation amortisation'!$D$9:$D$52,'3. Statement of pipeline assets'!C45,'3.3 Depreciation amortisation'!$H$9:$H$52)</f>
        <v>444253.7883240735</v>
      </c>
      <c r="E46" s="256">
        <v>444253.7883240735</v>
      </c>
    </row>
    <row r="47" spans="2:7" ht="12.75">
      <c r="B47" s="255" t="s">
        <v>592</v>
      </c>
      <c r="C47" s="270" t="s">
        <v>71</v>
      </c>
      <c r="D47" s="275">
        <f>SUMIF('3.3 Depreciation amortisation'!$D$9:$D$52,'3. Statement of pipeline assets'!C45,'3.3 Depreciation amortisation'!$I$9:$I$52)</f>
        <v>6455756.57</v>
      </c>
      <c r="E47" s="256">
        <v>6430132.810000002</v>
      </c>
      <c r="G47" s="364"/>
    </row>
    <row r="48" spans="2:5" ht="12.75">
      <c r="B48" s="255" t="s">
        <v>592</v>
      </c>
      <c r="C48" s="270" t="s">
        <v>380</v>
      </c>
      <c r="D48" s="275">
        <f>SUMIF('3.3 Depreciation amortisation'!$D$9:$D$52,'3. Statement of pipeline assets'!C45,'3.3 Depreciation amortisation'!$J$9:$J$52)</f>
        <v>0</v>
      </c>
      <c r="E48" s="256">
        <v>0</v>
      </c>
    </row>
    <row r="49" spans="2:7" ht="11.25" customHeight="1">
      <c r="B49" s="255" t="s">
        <v>592</v>
      </c>
      <c r="C49" s="270" t="s">
        <v>21</v>
      </c>
      <c r="D49" s="275">
        <f>SUMIF('3.3 Depreciation amortisation'!$D$9:$D$52,'3. Statement of pipeline assets'!C45,'3.3 Depreciation amortisation'!$M$9:$M$52)+SUMIF('3.3 Depreciation amortisation'!$D$9:$D$52,'3. Statement of pipeline assets'!C45,'3.3 Depreciation amortisation'!$N$9:$N$52)</f>
        <v>-5213431.011906369</v>
      </c>
      <c r="E49" s="256">
        <v>-5158803.614102575</v>
      </c>
      <c r="F49" s="190"/>
      <c r="G49" s="364"/>
    </row>
    <row r="50" spans="2:5" ht="11.25" customHeight="1">
      <c r="B50" s="255" t="s">
        <v>592</v>
      </c>
      <c r="C50" s="270" t="s">
        <v>392</v>
      </c>
      <c r="D50" s="275">
        <f>SUMIF('3.3 Depreciation amortisation'!$D$9:$D$52,'3. Statement of pipeline assets'!C45,'3.3 Depreciation amortisation'!$K$9:$K$52)</f>
        <v>-249059.07</v>
      </c>
      <c r="E50" s="256">
        <v>0</v>
      </c>
    </row>
    <row r="51" spans="2:5" ht="12.75">
      <c r="B51" s="257"/>
      <c r="C51" s="271" t="s">
        <v>143</v>
      </c>
      <c r="D51" s="275">
        <f>SUM(D46:D50)</f>
        <v>1437520.2764177055</v>
      </c>
      <c r="E51" s="275">
        <f>SUM(E46:E50)</f>
        <v>1715582.9842215013</v>
      </c>
    </row>
    <row r="52" spans="2:5" ht="12.75">
      <c r="B52" s="258"/>
      <c r="C52" s="272" t="s">
        <v>153</v>
      </c>
      <c r="D52" s="276"/>
      <c r="E52" s="259"/>
    </row>
    <row r="53" spans="2:5" ht="12.75">
      <c r="B53" s="255" t="s">
        <v>592</v>
      </c>
      <c r="C53" s="270" t="s">
        <v>385</v>
      </c>
      <c r="D53" s="275">
        <f>SUMIF('3.3 Depreciation amortisation'!$D$9:$D$52,'3. Statement of pipeline assets'!C52,'3.3 Depreciation amortisation'!$H$9:$H$52)</f>
        <v>87696.94427237283</v>
      </c>
      <c r="E53" s="256">
        <v>87696.94427237283</v>
      </c>
    </row>
    <row r="54" spans="2:7" ht="12.75">
      <c r="B54" s="255" t="s">
        <v>592</v>
      </c>
      <c r="C54" s="270" t="s">
        <v>71</v>
      </c>
      <c r="D54" s="275">
        <f>SUMIF('3.3 Depreciation amortisation'!$D$9:$D$52,'3. Statement of pipeline assets'!C52,'3.3 Depreciation amortisation'!$I$9:$I$52)</f>
        <v>2170248.6399999997</v>
      </c>
      <c r="E54" s="256">
        <v>2170248.6399999997</v>
      </c>
      <c r="G54" s="364"/>
    </row>
    <row r="55" spans="2:5" ht="12.75">
      <c r="B55" s="255" t="s">
        <v>592</v>
      </c>
      <c r="C55" s="270" t="s">
        <v>380</v>
      </c>
      <c r="D55" s="275">
        <f>SUMIF('3.3 Depreciation amortisation'!$D$9:$D$52,'3. Statement of pipeline assets'!C52,'3.3 Depreciation amortisation'!$J$9:$J$52)</f>
        <v>0</v>
      </c>
      <c r="E55" s="256">
        <v>0</v>
      </c>
    </row>
    <row r="56" spans="2:7" ht="12.75">
      <c r="B56" s="255" t="s">
        <v>592</v>
      </c>
      <c r="C56" s="270" t="s">
        <v>21</v>
      </c>
      <c r="D56" s="275">
        <f>SUMIF('3.3 Depreciation amortisation'!$D$9:$D$52,'3. Statement of pipeline assets'!C52,'3.3 Depreciation amortisation'!$M$9:$M$52)+SUMIF('3.3 Depreciation amortisation'!$D$9:$D$52,'3. Statement of pipeline assets'!C52,'3.3 Depreciation amortisation'!$N$9:$N$52)</f>
        <v>-967864.1545529452</v>
      </c>
      <c r="E56" s="256">
        <v>-896402.7851255791</v>
      </c>
      <c r="F56" s="190"/>
      <c r="G56" s="364"/>
    </row>
    <row r="57" spans="2:5" ht="11.25" customHeight="1">
      <c r="B57" s="255" t="s">
        <v>592</v>
      </c>
      <c r="C57" s="270" t="s">
        <v>392</v>
      </c>
      <c r="D57" s="275">
        <f>SUMIF('3.3 Depreciation amortisation'!$D$9:$D$52,'3. Statement of pipeline assets'!C52,'3.3 Depreciation amortisation'!$K$9:$K$52)</f>
        <v>0</v>
      </c>
      <c r="E57" s="256">
        <v>0</v>
      </c>
    </row>
    <row r="58" spans="2:5" ht="12.75">
      <c r="B58" s="257"/>
      <c r="C58" s="271" t="s">
        <v>84</v>
      </c>
      <c r="D58" s="275">
        <f>SUM(D53:D57)</f>
        <v>1290081.4297194274</v>
      </c>
      <c r="E58" s="275">
        <f>SUM(E53:E57)</f>
        <v>1361542.7991467933</v>
      </c>
    </row>
    <row r="59" spans="2:5" ht="12.75">
      <c r="B59" s="258"/>
      <c r="C59" s="272" t="s">
        <v>144</v>
      </c>
      <c r="D59" s="276"/>
      <c r="E59" s="259"/>
    </row>
    <row r="60" spans="2:5" ht="12.75">
      <c r="B60" s="255" t="s">
        <v>592</v>
      </c>
      <c r="C60" s="270" t="s">
        <v>385</v>
      </c>
      <c r="D60" s="275">
        <f>SUMIF('3.3 Depreciation amortisation'!$D$9:$D$52,'3. Statement of pipeline assets'!C59,'3.3 Depreciation amortisation'!$H$9:$H$52)</f>
        <v>13911566</v>
      </c>
      <c r="E60" s="256">
        <v>13911566</v>
      </c>
    </row>
    <row r="61" spans="2:5" ht="12.75">
      <c r="B61" s="255" t="s">
        <v>592</v>
      </c>
      <c r="C61" s="270" t="s">
        <v>71</v>
      </c>
      <c r="D61" s="275">
        <f>SUMIF('3.3 Depreciation amortisation'!$D$9:$D$52,'3. Statement of pipeline assets'!C59,'3.3 Depreciation amortisation'!$I$9:$I$52)</f>
        <v>367062.1</v>
      </c>
      <c r="E61" s="256">
        <v>367062.1</v>
      </c>
    </row>
    <row r="62" spans="2:5" ht="12.75">
      <c r="B62" s="255" t="s">
        <v>592</v>
      </c>
      <c r="C62" s="270" t="s">
        <v>380</v>
      </c>
      <c r="D62" s="275">
        <f>SUMIF('3.3 Depreciation amortisation'!$D$9:$D$52,'3. Statement of pipeline assets'!C59,'3.3 Depreciation amortisation'!$J$9:$J$52)</f>
        <v>0</v>
      </c>
      <c r="E62" s="256">
        <v>0</v>
      </c>
    </row>
    <row r="63" spans="2:5" ht="11.25" customHeight="1">
      <c r="B63" s="255" t="s">
        <v>592</v>
      </c>
      <c r="C63" s="270" t="s">
        <v>392</v>
      </c>
      <c r="D63" s="275">
        <f>SUMIF('3.3 Depreciation amortisation'!$D$9:$D$52,'3. Statement of pipeline assets'!C59,'3.3 Depreciation amortisation'!$K$9:$K$52)</f>
        <v>0</v>
      </c>
      <c r="E63" s="256">
        <v>0</v>
      </c>
    </row>
    <row r="64" spans="2:5" ht="12.75">
      <c r="B64" s="257"/>
      <c r="C64" s="271" t="s">
        <v>145</v>
      </c>
      <c r="D64" s="275">
        <f>SUM(D60:D63)</f>
        <v>14278628.1</v>
      </c>
      <c r="E64" s="275">
        <f>SUM(E60:E63)</f>
        <v>14278628.1</v>
      </c>
    </row>
    <row r="65" spans="2:5" ht="12.75">
      <c r="B65" s="258"/>
      <c r="C65" s="272" t="s">
        <v>235</v>
      </c>
      <c r="D65" s="276"/>
      <c r="E65" s="259"/>
    </row>
    <row r="66" spans="2:6" s="262" customFormat="1" ht="12.75">
      <c r="B66" s="255" t="s">
        <v>592</v>
      </c>
      <c r="C66" s="270" t="s">
        <v>385</v>
      </c>
      <c r="D66" s="277">
        <f>SUMIF('3.3 Depreciation amortisation'!$D$9:$D$52,'3. Statement of pipeline assets'!C65,'3.3 Depreciation amortisation'!$H$9:$H$52)</f>
        <v>103343926.42141378</v>
      </c>
      <c r="E66" s="256">
        <v>103343926.42141378</v>
      </c>
      <c r="F66" s="261"/>
    </row>
    <row r="67" spans="2:7" s="262" customFormat="1" ht="12.75">
      <c r="B67" s="255" t="s">
        <v>592</v>
      </c>
      <c r="C67" s="270" t="s">
        <v>71</v>
      </c>
      <c r="D67" s="277">
        <f>SUMIF('3.3 Depreciation amortisation'!$D$9:$D$52,'3. Statement of pipeline assets'!C65,'3.3 Depreciation amortisation'!$I$9:$I$52)</f>
        <v>12838532.654566018</v>
      </c>
      <c r="E67" s="256">
        <v>12409368.542578466</v>
      </c>
      <c r="F67" s="261"/>
      <c r="G67" s="364"/>
    </row>
    <row r="68" spans="2:6" s="262" customFormat="1" ht="12.75">
      <c r="B68" s="255" t="s">
        <v>592</v>
      </c>
      <c r="C68" s="270" t="s">
        <v>380</v>
      </c>
      <c r="D68" s="277">
        <f>SUMIF('3.3 Depreciation amortisation'!$D$9:$D$52,'3. Statement of pipeline assets'!C65,'3.3 Depreciation amortisation'!$J$9:$J$52)</f>
        <v>0</v>
      </c>
      <c r="E68" s="256">
        <v>0</v>
      </c>
      <c r="F68" s="261"/>
    </row>
    <row r="69" spans="2:7" s="262" customFormat="1" ht="12.75">
      <c r="B69" s="255" t="s">
        <v>592</v>
      </c>
      <c r="C69" s="270" t="s">
        <v>21</v>
      </c>
      <c r="D69" s="277">
        <f>SUMIF('3.3 Depreciation amortisation'!$D$9:$D$52,'3. Statement of pipeline assets'!C65,'3.3 Depreciation amortisation'!$M$9:$M$52)+SUMIF('3.3 Depreciation amortisation'!$D$9:$D$52,'3. Statement of pipeline assets'!C65,'3.3 Depreciation amortisation'!$N$9:$N$52)</f>
        <v>-103049413.70121314</v>
      </c>
      <c r="E69" s="256">
        <v>-99791647.13056009</v>
      </c>
      <c r="F69" s="261"/>
      <c r="G69" s="364"/>
    </row>
    <row r="70" spans="2:5" s="262" customFormat="1" ht="12.75">
      <c r="B70" s="255" t="s">
        <v>592</v>
      </c>
      <c r="C70" s="270" t="s">
        <v>392</v>
      </c>
      <c r="D70" s="277">
        <f>SUMIF('3.3 Depreciation amortisation'!$D$9:$D$52,'3. Statement of pipeline assets'!C65,'3.3 Depreciation amortisation'!$K$9:$K$52)</f>
        <v>-4037595.3599999994</v>
      </c>
      <c r="E70" s="256">
        <v>-4037595.3499999996</v>
      </c>
    </row>
    <row r="71" spans="2:5" ht="12.75">
      <c r="B71" s="257"/>
      <c r="C71" s="271" t="s">
        <v>236</v>
      </c>
      <c r="D71" s="275">
        <f>SUM(D66:D70)</f>
        <v>9095450.014766663</v>
      </c>
      <c r="E71" s="275">
        <f>SUM(E66:E70)</f>
        <v>11924052.483432153</v>
      </c>
    </row>
    <row r="72" spans="2:6" ht="12.75">
      <c r="B72" s="258"/>
      <c r="C72" s="272" t="s">
        <v>560</v>
      </c>
      <c r="D72" s="276"/>
      <c r="E72" s="259"/>
      <c r="F72" s="263"/>
    </row>
    <row r="73" spans="2:6" ht="12.75">
      <c r="B73" s="255" t="s">
        <v>592</v>
      </c>
      <c r="C73" s="270" t="s">
        <v>385</v>
      </c>
      <c r="D73" s="275">
        <f>SUMIF('3.3 Depreciation amortisation'!$D$9:$D$52,'3. Statement of pipeline assets'!C72,'3.3 Depreciation amortisation'!$H$9:$H$52)</f>
        <v>0</v>
      </c>
      <c r="E73" s="256">
        <v>0</v>
      </c>
      <c r="F73" s="263"/>
    </row>
    <row r="74" spans="2:6" ht="12.75">
      <c r="B74" s="255" t="s">
        <v>592</v>
      </c>
      <c r="C74" s="270" t="s">
        <v>71</v>
      </c>
      <c r="D74" s="275">
        <f>SUMIF('3.3 Depreciation amortisation'!$D$9:$D$52,'3. Statement of pipeline assets'!C72,'3.3 Depreciation amortisation'!$I$9:$I$52)</f>
        <v>0</v>
      </c>
      <c r="E74" s="256">
        <v>0</v>
      </c>
      <c r="F74" s="263"/>
    </row>
    <row r="75" spans="2:6" ht="12.75">
      <c r="B75" s="255" t="s">
        <v>592</v>
      </c>
      <c r="C75" s="270" t="s">
        <v>380</v>
      </c>
      <c r="D75" s="275">
        <f>SUMIF('3.3 Depreciation amortisation'!$D$9:$D$52,'3. Statement of pipeline assets'!C72,'3.3 Depreciation amortisation'!$J$9:$J$52)</f>
        <v>0</v>
      </c>
      <c r="E75" s="256">
        <v>0</v>
      </c>
      <c r="F75" s="263"/>
    </row>
    <row r="76" spans="2:6" ht="12.75">
      <c r="B76" s="255" t="s">
        <v>592</v>
      </c>
      <c r="C76" s="270" t="s">
        <v>386</v>
      </c>
      <c r="D76" s="275">
        <f>SUMIF('3.3 Depreciation amortisation'!$D$9:$D$52,'3. Statement of pipeline assets'!C72,'3.3 Depreciation amortisation'!$M$9:$M$52)+SUMIF('3.3 Depreciation amortisation'!$D$9:$D$52,'3. Statement of pipeline assets'!C72,'3.3 Depreciation amortisation'!$N$9:$N$52)</f>
        <v>0</v>
      </c>
      <c r="E76" s="256">
        <v>0</v>
      </c>
      <c r="F76" s="263"/>
    </row>
    <row r="77" spans="2:7" ht="11.25" customHeight="1">
      <c r="B77" s="255" t="s">
        <v>592</v>
      </c>
      <c r="C77" s="270" t="s">
        <v>392</v>
      </c>
      <c r="D77" s="275">
        <f>SUMIF('3.3 Depreciation amortisation'!$D$9:$D$52,'3. Statement of pipeline assets'!C72,'3.3 Depreciation amortisation'!$K$9:$K$52)</f>
        <v>0</v>
      </c>
      <c r="E77" s="256">
        <v>0</v>
      </c>
      <c r="F77" s="263"/>
      <c r="G77" s="263"/>
    </row>
    <row r="78" spans="2:6" ht="12.75">
      <c r="B78" s="257"/>
      <c r="C78" s="271" t="s">
        <v>275</v>
      </c>
      <c r="D78" s="275">
        <f>SUM(D73:D77)</f>
        <v>0</v>
      </c>
      <c r="E78" s="275">
        <f>SUM(E73:E77)</f>
        <v>0</v>
      </c>
      <c r="F78" s="263"/>
    </row>
    <row r="79" spans="2:5" ht="12.75">
      <c r="B79" s="255" t="s">
        <v>593</v>
      </c>
      <c r="C79" s="272" t="s">
        <v>146</v>
      </c>
      <c r="D79" s="260">
        <v>1329142998.7279305</v>
      </c>
      <c r="E79" s="256">
        <v>1552478968.1379309</v>
      </c>
    </row>
    <row r="80" spans="2:6" ht="12.75">
      <c r="B80" s="257"/>
      <c r="C80" s="273" t="s">
        <v>75</v>
      </c>
      <c r="D80" s="275">
        <f>SUM(D16,D23,D30,D37,D44,D51,D58,D64,D71,D79,D78)</f>
        <v>1806035939.908479</v>
      </c>
      <c r="E80" s="275">
        <f>SUM(E16,E23,E30,E37,E44,E51,E58,E64,E71,E79,E78)</f>
        <v>2025785216.2840147</v>
      </c>
      <c r="F80" s="263"/>
    </row>
    <row r="81" spans="2:5" ht="12.75">
      <c r="B81" s="258"/>
      <c r="C81" s="267" t="s">
        <v>387</v>
      </c>
      <c r="D81" s="276"/>
      <c r="E81" s="259"/>
    </row>
    <row r="82" spans="2:5" ht="12.75">
      <c r="B82" s="258"/>
      <c r="C82" s="272" t="s">
        <v>372</v>
      </c>
      <c r="D82" s="276"/>
      <c r="E82" s="259"/>
    </row>
    <row r="83" spans="2:6" ht="12.75">
      <c r="B83" s="255" t="s">
        <v>592</v>
      </c>
      <c r="C83" s="270" t="s">
        <v>385</v>
      </c>
      <c r="D83" s="275">
        <f>SUMIF('3.3 Depreciation amortisation'!$D$60:$D$77,$C$82,'3.3 Depreciation amortisation'!$G$60:$G$77)</f>
        <v>167817.85</v>
      </c>
      <c r="E83" s="256">
        <v>167817.85</v>
      </c>
      <c r="F83" s="263"/>
    </row>
    <row r="84" spans="2:6" ht="12.75">
      <c r="B84" s="255" t="s">
        <v>592</v>
      </c>
      <c r="C84" s="270" t="s">
        <v>71</v>
      </c>
      <c r="D84" s="275">
        <f>SUMIF('3.3 Depreciation amortisation'!$D$60:$D$77,$C$82,'3.3 Depreciation amortisation'!$H$60:$H$77)</f>
        <v>18924084.029999994</v>
      </c>
      <c r="E84" s="256">
        <v>17040028.459999986</v>
      </c>
      <c r="F84" s="263"/>
    </row>
    <row r="85" spans="2:5" ht="12.75">
      <c r="B85" s="255" t="s">
        <v>592</v>
      </c>
      <c r="C85" s="270" t="s">
        <v>380</v>
      </c>
      <c r="D85" s="275">
        <f>SUMIF('3.3 Depreciation amortisation'!$D$60:$D$77,$C$82,'3.3 Depreciation amortisation'!$I$60:$I$77)</f>
        <v>0</v>
      </c>
      <c r="E85" s="256">
        <v>0</v>
      </c>
    </row>
    <row r="86" spans="2:6" ht="12.75">
      <c r="B86" s="255" t="s">
        <v>592</v>
      </c>
      <c r="C86" s="270" t="s">
        <v>21</v>
      </c>
      <c r="D86" s="275">
        <f>SUMIF('3.3 Depreciation amortisation'!$D$60:$D$77,$C$82,'3.3 Depreciation amortisation'!$L$60:$L$77)+SUMIF('3.3 Depreciation amortisation'!$D$60:$D$77,$C$82,'3.3 Depreciation amortisation'!$M$60:$M$77)</f>
        <v>-12227879.480000043</v>
      </c>
      <c r="E86" s="256">
        <v>-10904153.84999999</v>
      </c>
      <c r="F86" s="263"/>
    </row>
    <row r="87" spans="2:6" ht="12.75">
      <c r="B87" s="255" t="s">
        <v>592</v>
      </c>
      <c r="C87" s="270" t="s">
        <v>392</v>
      </c>
      <c r="D87" s="275">
        <f>SUMIF('3.3 Depreciation amortisation'!$D$60:$D$77,$C$82,'3.3 Depreciation amortisation'!$J$60:$J$77)</f>
        <v>-1113907.9200000002</v>
      </c>
      <c r="E87" s="256">
        <v>-1042939.7000000001</v>
      </c>
      <c r="F87" s="263"/>
    </row>
    <row r="88" spans="2:5" ht="12.75">
      <c r="B88" s="257"/>
      <c r="C88" s="271" t="s">
        <v>391</v>
      </c>
      <c r="D88" s="275">
        <f>SUM(D83:D87)</f>
        <v>5750114.479999952</v>
      </c>
      <c r="E88" s="275">
        <f>SUM(E83:E87)</f>
        <v>5260752.759999997</v>
      </c>
    </row>
    <row r="89" spans="2:6" ht="12.75">
      <c r="B89" s="258"/>
      <c r="C89" s="272" t="s">
        <v>309</v>
      </c>
      <c r="D89" s="276"/>
      <c r="E89" s="259"/>
      <c r="F89" s="263"/>
    </row>
    <row r="90" spans="2:6" ht="12.75">
      <c r="B90" s="255" t="s">
        <v>592</v>
      </c>
      <c r="C90" s="270" t="s">
        <v>385</v>
      </c>
      <c r="D90" s="275">
        <f>SUMIF('3.3 Depreciation amortisation'!$D$60:$D$77,$C$89,'3.3 Depreciation amortisation'!$G$60:$G$77)</f>
        <v>0</v>
      </c>
      <c r="E90" s="256">
        <v>0</v>
      </c>
      <c r="F90" s="263"/>
    </row>
    <row r="91" spans="2:6" ht="12.75">
      <c r="B91" s="255" t="s">
        <v>592</v>
      </c>
      <c r="C91" s="270" t="s">
        <v>71</v>
      </c>
      <c r="D91" s="275">
        <f>SUMIF('3.3 Depreciation amortisation'!$D$60:$D$77,$C$89,'3.3 Depreciation amortisation'!$H$60:$H$77)</f>
        <v>0</v>
      </c>
      <c r="E91" s="256">
        <v>0</v>
      </c>
      <c r="F91" s="263"/>
    </row>
    <row r="92" spans="2:6" ht="12.75">
      <c r="B92" s="255" t="s">
        <v>592</v>
      </c>
      <c r="C92" s="270" t="s">
        <v>380</v>
      </c>
      <c r="D92" s="275">
        <f>SUMIF('3.3 Depreciation amortisation'!$D$60:$D$77,$C$89,'3.3 Depreciation amortisation'!$I$60:$I$77)</f>
        <v>0</v>
      </c>
      <c r="E92" s="256">
        <v>0</v>
      </c>
      <c r="F92" s="263"/>
    </row>
    <row r="93" spans="2:6" ht="12.75">
      <c r="B93" s="255" t="s">
        <v>592</v>
      </c>
      <c r="C93" s="270" t="s">
        <v>386</v>
      </c>
      <c r="D93" s="275">
        <f>SUMIF('3.3 Depreciation amortisation'!$D$60:$D$77,$C$89,'3.3 Depreciation amortisation'!$L$60:$L$77)+SUMIF('3.3 Depreciation amortisation'!$D$60:$D$77,$C$89,'3.3 Depreciation amortisation'!$M$60:$M$77)</f>
        <v>0</v>
      </c>
      <c r="E93" s="256">
        <v>0</v>
      </c>
      <c r="F93" s="263"/>
    </row>
    <row r="94" spans="2:7" ht="11.25" customHeight="1">
      <c r="B94" s="255" t="s">
        <v>592</v>
      </c>
      <c r="C94" s="270" t="s">
        <v>392</v>
      </c>
      <c r="D94" s="275">
        <f>SUMIF('3.3 Depreciation amortisation'!$D$60:$D$77,$C$89,'3.3 Depreciation amortisation'!$J$60:$J$77)</f>
        <v>0</v>
      </c>
      <c r="E94" s="256">
        <v>0</v>
      </c>
      <c r="F94" s="263"/>
      <c r="G94" s="263"/>
    </row>
    <row r="95" spans="2:6" ht="12.75">
      <c r="B95" s="257"/>
      <c r="C95" s="271" t="s">
        <v>390</v>
      </c>
      <c r="D95" s="275">
        <f>SUM(D90:D94)</f>
        <v>0</v>
      </c>
      <c r="E95" s="275">
        <f>SUM(E90:E94)</f>
        <v>0</v>
      </c>
      <c r="F95" s="263"/>
    </row>
    <row r="96" spans="2:6" ht="12.75">
      <c r="B96" s="255" t="s">
        <v>594</v>
      </c>
      <c r="C96" s="272" t="s">
        <v>117</v>
      </c>
      <c r="D96" s="260"/>
      <c r="E96" s="260"/>
      <c r="F96" s="263"/>
    </row>
    <row r="97" spans="2:5" ht="12.75">
      <c r="B97" s="255" t="s">
        <v>594</v>
      </c>
      <c r="C97" s="272" t="s">
        <v>118</v>
      </c>
      <c r="D97" s="260"/>
      <c r="E97" s="260"/>
    </row>
    <row r="98" spans="2:5" ht="12.75">
      <c r="B98" s="255" t="s">
        <v>594</v>
      </c>
      <c r="C98" s="272" t="s">
        <v>403</v>
      </c>
      <c r="D98" s="260"/>
      <c r="E98" s="260"/>
    </row>
    <row r="99" spans="2:6" ht="12.75">
      <c r="B99" s="257"/>
      <c r="C99" s="274" t="s">
        <v>388</v>
      </c>
      <c r="D99" s="275">
        <f>SUM(D88,D95:D98)</f>
        <v>5750114.479999952</v>
      </c>
      <c r="E99" s="275">
        <f>SUM(E88,E95:E98)</f>
        <v>5260752.759999997</v>
      </c>
      <c r="F99" s="263"/>
    </row>
    <row r="100" spans="2:5" ht="12.75" customHeight="1">
      <c r="B100" s="257"/>
      <c r="C100" s="274" t="s">
        <v>22</v>
      </c>
      <c r="D100" s="278">
        <f>SUM(D80,D99)</f>
        <v>1811786054.388479</v>
      </c>
      <c r="E100" s="278">
        <f>SUM(E80,E99)</f>
        <v>2031045969.0440147</v>
      </c>
    </row>
    <row r="124" ht="12.75">
      <c r="C124" s="264"/>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2"/>
  <sheetViews>
    <sheetView zoomScale="85" zoomScaleNormal="85" zoomScalePageLayoutView="0" workbookViewId="0" topLeftCell="A1">
      <pane xSplit="4" ySplit="8" topLeftCell="E15" activePane="bottomRight" state="frozen"/>
      <selection pane="topLeft" activeCell="A1" sqref="A1"/>
      <selection pane="topRight" activeCell="E1" sqref="E1"/>
      <selection pane="bottomLeft" activeCell="A9" sqref="A9"/>
      <selection pane="bottomRight" activeCell="A2" sqref="A2"/>
    </sheetView>
  </sheetViews>
  <sheetFormatPr defaultColWidth="9.140625" defaultRowHeight="12.75"/>
  <cols>
    <col min="1" max="1" width="12.140625" style="235" customWidth="1"/>
    <col min="2" max="2" width="21.00390625" style="235" customWidth="1"/>
    <col min="3" max="5" width="42.28125" style="235" customWidth="1"/>
    <col min="6" max="6" width="75.7109375" style="235" customWidth="1"/>
    <col min="7" max="7" width="9.421875" style="235" customWidth="1"/>
    <col min="8" max="8" width="25.140625" style="235" customWidth="1"/>
    <col min="9" max="16384" width="9.140625" style="235" customWidth="1"/>
  </cols>
  <sheetData>
    <row r="1" spans="2:5" ht="20.25">
      <c r="B1" s="234" t="s">
        <v>136</v>
      </c>
      <c r="C1" s="234"/>
      <c r="D1" s="218"/>
      <c r="E1" s="218"/>
    </row>
    <row r="2" spans="2:5" ht="20.25">
      <c r="B2" s="180" t="str">
        <f>Tradingname</f>
        <v>Eastern Gas Pipeline</v>
      </c>
      <c r="C2" s="181"/>
      <c r="D2" s="234"/>
      <c r="E2" s="234"/>
    </row>
    <row r="3" spans="2:6" ht="34.5">
      <c r="B3" s="182" t="s">
        <v>182</v>
      </c>
      <c r="C3" s="183">
        <f>Yearending</f>
        <v>44926</v>
      </c>
      <c r="F3" s="179"/>
    </row>
    <row r="5" spans="2:5" ht="15.75">
      <c r="B5" s="236" t="s">
        <v>213</v>
      </c>
      <c r="C5" s="237"/>
      <c r="D5" s="237"/>
      <c r="E5" s="237"/>
    </row>
    <row r="6" spans="2:5" ht="15.75">
      <c r="B6" s="236"/>
      <c r="C6" s="237"/>
      <c r="D6" s="237"/>
      <c r="E6" s="237"/>
    </row>
    <row r="7" spans="2:6" ht="40.5" customHeight="1">
      <c r="B7" s="229" t="s">
        <v>224</v>
      </c>
      <c r="C7" s="229" t="s">
        <v>120</v>
      </c>
      <c r="D7" s="229" t="s">
        <v>68</v>
      </c>
      <c r="E7" s="229" t="s">
        <v>121</v>
      </c>
      <c r="F7" s="284" t="s">
        <v>123</v>
      </c>
    </row>
    <row r="8" spans="2:6" ht="12.75">
      <c r="B8" s="224"/>
      <c r="C8" s="224"/>
      <c r="D8" s="239"/>
      <c r="E8" s="279" t="s">
        <v>122</v>
      </c>
      <c r="F8" s="280"/>
    </row>
    <row r="9" spans="2:6" ht="89.25">
      <c r="B9" s="385" t="s">
        <v>582</v>
      </c>
      <c r="C9" s="386" t="str">
        <f>'3. Statement of pipeline assets'!C9</f>
        <v>Pipelines </v>
      </c>
      <c r="D9" s="387" t="s">
        <v>561</v>
      </c>
      <c r="E9" s="390">
        <v>40.89064149311699</v>
      </c>
      <c r="F9" s="373" t="s">
        <v>583</v>
      </c>
    </row>
    <row r="10" spans="2:6" ht="89.25">
      <c r="B10" s="385" t="s">
        <v>582</v>
      </c>
      <c r="C10" s="386" t="str">
        <f>'3. Statement of pipeline assets'!C17</f>
        <v>Compressors </v>
      </c>
      <c r="D10" s="387" t="s">
        <v>561</v>
      </c>
      <c r="E10" s="390">
        <v>28.100866527497022</v>
      </c>
      <c r="F10" s="373" t="s">
        <v>583</v>
      </c>
    </row>
    <row r="11" spans="2:6" ht="89.25">
      <c r="B11" s="385" t="s">
        <v>582</v>
      </c>
      <c r="C11" s="386" t="str">
        <f>'3. Statement of pipeline assets'!C24</f>
        <v>City gates, supply regulators and valve stations </v>
      </c>
      <c r="D11" s="387" t="s">
        <v>561</v>
      </c>
      <c r="E11" s="390">
        <v>40.39617408552639</v>
      </c>
      <c r="F11" s="373" t="s">
        <v>583</v>
      </c>
    </row>
    <row r="12" spans="2:6" ht="89.25">
      <c r="B12" s="385" t="s">
        <v>582</v>
      </c>
      <c r="C12" s="386" t="str">
        <f>'3. Statement of pipeline assets'!C31</f>
        <v>Metering </v>
      </c>
      <c r="D12" s="387" t="s">
        <v>561</v>
      </c>
      <c r="E12" s="390">
        <v>19.355481591016762</v>
      </c>
      <c r="F12" s="373" t="s">
        <v>583</v>
      </c>
    </row>
    <row r="13" spans="2:6" ht="12.75">
      <c r="B13" s="385" t="s">
        <v>582</v>
      </c>
      <c r="C13" s="386" t="str">
        <f>'3. Statement of pipeline assets'!C38</f>
        <v>Odorant plants </v>
      </c>
      <c r="D13" s="387" t="s">
        <v>561</v>
      </c>
      <c r="E13" s="390"/>
      <c r="F13" s="373" t="s">
        <v>584</v>
      </c>
    </row>
    <row r="14" spans="2:6" ht="89.25">
      <c r="B14" s="385" t="s">
        <v>582</v>
      </c>
      <c r="C14" s="386" t="str">
        <f>'3. Statement of pipeline assets'!C45</f>
        <v>SCADA (Communications) </v>
      </c>
      <c r="D14" s="387" t="s">
        <v>561</v>
      </c>
      <c r="E14" s="390">
        <v>6.887686340886875</v>
      </c>
      <c r="F14" s="373" t="s">
        <v>583</v>
      </c>
    </row>
    <row r="15" spans="2:6" ht="89.25">
      <c r="B15" s="385" t="s">
        <v>582</v>
      </c>
      <c r="C15" s="386" t="str">
        <f>'3. Statement of pipeline assets'!C52</f>
        <v>Buildings </v>
      </c>
      <c r="D15" s="387" t="s">
        <v>561</v>
      </c>
      <c r="E15" s="390">
        <v>30.345070802975265</v>
      </c>
      <c r="F15" s="373" t="s">
        <v>583</v>
      </c>
    </row>
    <row r="16" spans="2:6" ht="89.25">
      <c r="B16" s="385" t="s">
        <v>582</v>
      </c>
      <c r="C16" s="386" t="str">
        <f>'3. Statement of pipeline assets'!C65</f>
        <v>Other depreciable pipeline assets</v>
      </c>
      <c r="D16" s="387" t="s">
        <v>561</v>
      </c>
      <c r="E16" s="390">
        <v>34.51898399906055</v>
      </c>
      <c r="F16" s="373" t="s">
        <v>583</v>
      </c>
    </row>
    <row r="17" spans="2:6" ht="89.25">
      <c r="B17" s="385" t="s">
        <v>582</v>
      </c>
      <c r="C17" s="385" t="str">
        <f>'3. Statement of pipeline assets'!C59</f>
        <v>Land and easements</v>
      </c>
      <c r="D17" s="387" t="s">
        <v>561</v>
      </c>
      <c r="E17" s="390">
        <v>32.92506934752366</v>
      </c>
      <c r="F17" s="373" t="s">
        <v>583</v>
      </c>
    </row>
    <row r="18" spans="2:7" ht="14.25" customHeight="1">
      <c r="B18" s="385"/>
      <c r="C18" s="388" t="s">
        <v>212</v>
      </c>
      <c r="D18" s="388"/>
      <c r="E18" s="390"/>
      <c r="F18" s="373"/>
      <c r="G18" s="283"/>
    </row>
    <row r="19" spans="2:7" ht="14.25" customHeight="1">
      <c r="B19" s="385"/>
      <c r="C19" s="388" t="s">
        <v>212</v>
      </c>
      <c r="D19" s="388"/>
      <c r="E19" s="390"/>
      <c r="F19" s="373"/>
      <c r="G19" s="283"/>
    </row>
    <row r="20" spans="2:7" ht="14.25" customHeight="1">
      <c r="B20" s="385"/>
      <c r="C20" s="388" t="s">
        <v>212</v>
      </c>
      <c r="D20" s="388"/>
      <c r="E20" s="390"/>
      <c r="F20" s="373"/>
      <c r="G20" s="283"/>
    </row>
    <row r="21" spans="2:6" s="369" customFormat="1" ht="93.75" customHeight="1">
      <c r="B21" s="385" t="s">
        <v>582</v>
      </c>
      <c r="C21" s="389" t="s">
        <v>372</v>
      </c>
      <c r="D21" s="388" t="s">
        <v>561</v>
      </c>
      <c r="E21" s="390">
        <v>5.365936499004995</v>
      </c>
      <c r="F21" s="373" t="s">
        <v>583</v>
      </c>
    </row>
    <row r="22" spans="2:6" ht="12.75">
      <c r="B22" s="370"/>
      <c r="C22" s="370" t="s">
        <v>212</v>
      </c>
      <c r="D22" s="370"/>
      <c r="E22" s="391"/>
      <c r="F22" s="371"/>
    </row>
    <row r="23" spans="2:6" ht="12.75">
      <c r="B23" s="370"/>
      <c r="C23" s="370" t="s">
        <v>212</v>
      </c>
      <c r="D23" s="370"/>
      <c r="E23" s="391"/>
      <c r="F23" s="371"/>
    </row>
    <row r="24" spans="2:6" ht="12.75">
      <c r="B24" s="370"/>
      <c r="C24" s="370" t="s">
        <v>212</v>
      </c>
      <c r="D24" s="370"/>
      <c r="E24" s="391"/>
      <c r="F24" s="371"/>
    </row>
    <row r="25" spans="2:6" ht="12.75">
      <c r="B25" s="370"/>
      <c r="C25" s="370" t="s">
        <v>212</v>
      </c>
      <c r="D25" s="370"/>
      <c r="E25" s="391"/>
      <c r="F25" s="371"/>
    </row>
    <row r="26" spans="2:6" ht="12.75">
      <c r="B26" s="370"/>
      <c r="C26" s="370" t="s">
        <v>212</v>
      </c>
      <c r="D26" s="370"/>
      <c r="E26" s="391"/>
      <c r="F26" s="371"/>
    </row>
    <row r="27" spans="2:7" ht="12.75">
      <c r="B27" s="385"/>
      <c r="C27" s="285"/>
      <c r="D27" s="359"/>
      <c r="E27" s="282"/>
      <c r="F27" s="365"/>
      <c r="G27" s="283"/>
    </row>
    <row r="28" spans="2:7" ht="12.75">
      <c r="B28" s="281"/>
      <c r="C28" s="282" t="s">
        <v>212</v>
      </c>
      <c r="D28" s="359"/>
      <c r="E28" s="282"/>
      <c r="F28" s="366"/>
      <c r="G28" s="283"/>
    </row>
    <row r="29" spans="2:7" ht="12.75">
      <c r="B29" s="281"/>
      <c r="C29" s="282" t="s">
        <v>212</v>
      </c>
      <c r="D29" s="359"/>
      <c r="E29" s="282"/>
      <c r="F29" s="366"/>
      <c r="G29" s="283"/>
    </row>
    <row r="30" spans="2:7" ht="12.75">
      <c r="B30" s="281"/>
      <c r="C30" s="282" t="s">
        <v>212</v>
      </c>
      <c r="D30" s="359"/>
      <c r="E30" s="282"/>
      <c r="F30" s="366"/>
      <c r="G30" s="283"/>
    </row>
    <row r="31" spans="2:7" ht="12.75">
      <c r="B31" s="281"/>
      <c r="C31" s="282" t="s">
        <v>212</v>
      </c>
      <c r="D31" s="359"/>
      <c r="E31" s="282"/>
      <c r="F31" s="366"/>
      <c r="G31" s="283"/>
    </row>
    <row r="32" spans="2:7" ht="12.75">
      <c r="B32" s="281"/>
      <c r="C32" s="282" t="s">
        <v>212</v>
      </c>
      <c r="D32" s="359"/>
      <c r="E32" s="282"/>
      <c r="F32" s="366"/>
      <c r="G32" s="283"/>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85" zoomScaleNormal="85" zoomScalePageLayoutView="0" workbookViewId="0" topLeftCell="A1">
      <selection activeCell="A2" sqref="A2"/>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8" t="s">
        <v>158</v>
      </c>
      <c r="D1" s="218"/>
      <c r="E1" s="218"/>
      <c r="F1" s="218"/>
      <c r="G1" s="218"/>
      <c r="H1" s="218"/>
      <c r="I1" s="218"/>
      <c r="J1" s="218"/>
    </row>
    <row r="2" spans="2:3" ht="15">
      <c r="B2" s="180" t="str">
        <f>Tradingname</f>
        <v>Eastern Gas Pipeline</v>
      </c>
      <c r="C2" s="181"/>
    </row>
    <row r="3" spans="2:6" ht="18" customHeight="1">
      <c r="B3" s="286" t="s">
        <v>182</v>
      </c>
      <c r="C3" s="287">
        <f>Yearending</f>
        <v>44926</v>
      </c>
      <c r="F3" s="179"/>
    </row>
    <row r="5" ht="15.75">
      <c r="B5" s="185" t="s">
        <v>215</v>
      </c>
    </row>
    <row r="6" spans="2:10" ht="12.75">
      <c r="B6" s="186"/>
      <c r="C6" s="187"/>
      <c r="D6" s="187"/>
      <c r="E6" s="187"/>
      <c r="F6" s="187"/>
      <c r="G6" s="188"/>
      <c r="H6" s="189"/>
      <c r="I6" s="190"/>
      <c r="J6" s="190"/>
    </row>
    <row r="7" spans="2:5" ht="31.5" customHeight="1">
      <c r="B7" s="221" t="s">
        <v>81</v>
      </c>
      <c r="C7" s="200" t="s">
        <v>208</v>
      </c>
      <c r="D7" s="200" t="s">
        <v>159</v>
      </c>
      <c r="E7" s="200" t="s">
        <v>160</v>
      </c>
    </row>
    <row r="8" spans="2:5" ht="13.5" customHeight="1">
      <c r="B8" s="288"/>
      <c r="C8" s="220"/>
      <c r="D8" s="289"/>
      <c r="E8" s="219"/>
    </row>
    <row r="9" spans="2:5" ht="13.5" customHeight="1">
      <c r="B9" s="288"/>
      <c r="C9" s="220"/>
      <c r="D9" s="289"/>
      <c r="E9" s="219"/>
    </row>
    <row r="10" spans="2:5" ht="13.5" customHeight="1">
      <c r="B10" s="288"/>
      <c r="C10" s="220"/>
      <c r="D10" s="289"/>
      <c r="E10" s="219"/>
    </row>
    <row r="11" spans="2:5" ht="13.5" customHeight="1">
      <c r="B11" s="288"/>
      <c r="C11" s="220"/>
      <c r="D11" s="289"/>
      <c r="E11" s="219"/>
    </row>
    <row r="12" spans="2:5" ht="13.5" customHeight="1">
      <c r="B12" s="288"/>
      <c r="C12" s="220"/>
      <c r="D12" s="289"/>
      <c r="E12" s="219"/>
    </row>
    <row r="13" spans="2:5" ht="13.5" customHeight="1">
      <c r="B13" s="288"/>
      <c r="C13" s="220"/>
      <c r="D13" s="289"/>
      <c r="E13" s="219"/>
    </row>
    <row r="14" spans="2:5" ht="13.5" customHeight="1">
      <c r="B14" s="288"/>
      <c r="C14" s="220"/>
      <c r="D14" s="289"/>
      <c r="E14" s="219"/>
    </row>
    <row r="15" spans="2:5" ht="13.5" customHeight="1">
      <c r="B15" s="288"/>
      <c r="C15" s="220"/>
      <c r="D15" s="289"/>
      <c r="E15" s="219"/>
    </row>
    <row r="16" spans="2:5" ht="13.5" customHeight="1">
      <c r="B16" s="288"/>
      <c r="C16" s="220"/>
      <c r="D16" s="289"/>
      <c r="E16" s="219"/>
    </row>
    <row r="17" spans="2:5" ht="13.5" customHeight="1">
      <c r="B17" s="288"/>
      <c r="C17" s="220"/>
      <c r="D17" s="289"/>
      <c r="E17" s="219"/>
    </row>
    <row r="18" spans="2:5" ht="13.5" customHeight="1">
      <c r="B18" s="288"/>
      <c r="C18" s="220"/>
      <c r="D18" s="289"/>
      <c r="E18" s="219"/>
    </row>
    <row r="19" spans="2:5" ht="13.5" customHeight="1">
      <c r="B19" s="288"/>
      <c r="C19" s="220"/>
      <c r="D19" s="289"/>
      <c r="E19" s="219"/>
    </row>
    <row r="20" spans="2:5" ht="13.5" customHeight="1">
      <c r="B20" s="288"/>
      <c r="C20" s="220"/>
      <c r="D20" s="289"/>
      <c r="E20" s="219"/>
    </row>
    <row r="21" spans="2:5" ht="13.5" customHeight="1">
      <c r="B21" s="288"/>
      <c r="C21" s="220"/>
      <c r="D21" s="289"/>
      <c r="E21" s="219"/>
    </row>
    <row r="22" spans="2:5" ht="13.5" customHeight="1">
      <c r="B22" s="288"/>
      <c r="C22" s="220"/>
      <c r="D22" s="289"/>
      <c r="E22" s="219"/>
    </row>
    <row r="25" ht="15.75">
      <c r="B25" s="185" t="s">
        <v>214</v>
      </c>
    </row>
    <row r="26" spans="2:5" ht="12.75">
      <c r="B26" s="186"/>
      <c r="C26" s="187"/>
      <c r="D26" s="187"/>
      <c r="E26" s="187"/>
    </row>
    <row r="27" spans="2:8" ht="36.75" customHeight="1">
      <c r="B27" s="221" t="s">
        <v>81</v>
      </c>
      <c r="C27" s="200" t="s">
        <v>209</v>
      </c>
      <c r="D27" s="200" t="s">
        <v>159</v>
      </c>
      <c r="E27" s="200" t="s">
        <v>160</v>
      </c>
      <c r="F27" s="200" t="s">
        <v>210</v>
      </c>
      <c r="G27" s="200" t="s">
        <v>169</v>
      </c>
      <c r="H27" s="200" t="s">
        <v>170</v>
      </c>
    </row>
    <row r="28" spans="2:8" ht="12.75">
      <c r="B28" s="288"/>
      <c r="C28" s="220"/>
      <c r="D28" s="289"/>
      <c r="E28" s="219"/>
      <c r="F28" s="220"/>
      <c r="G28" s="289"/>
      <c r="H28" s="219"/>
    </row>
    <row r="29" spans="2:8" ht="12.75">
      <c r="B29" s="288"/>
      <c r="C29" s="220"/>
      <c r="D29" s="289"/>
      <c r="E29" s="219"/>
      <c r="F29" s="220"/>
      <c r="G29" s="289"/>
      <c r="H29" s="219"/>
    </row>
    <row r="30" spans="2:8" ht="12.75">
      <c r="B30" s="288"/>
      <c r="C30" s="220"/>
      <c r="D30" s="289"/>
      <c r="E30" s="219"/>
      <c r="F30" s="220"/>
      <c r="G30" s="289"/>
      <c r="H30" s="219"/>
    </row>
    <row r="31" spans="2:8" ht="12.75">
      <c r="B31" s="288"/>
      <c r="C31" s="220"/>
      <c r="D31" s="289"/>
      <c r="E31" s="219"/>
      <c r="F31" s="220"/>
      <c r="G31" s="289"/>
      <c r="H31" s="219"/>
    </row>
    <row r="32" spans="2:8" ht="12.75">
      <c r="B32" s="288"/>
      <c r="C32" s="220"/>
      <c r="D32" s="289"/>
      <c r="E32" s="219"/>
      <c r="F32" s="220"/>
      <c r="G32" s="289"/>
      <c r="H32" s="219"/>
    </row>
    <row r="33" spans="2:8" ht="12.75">
      <c r="B33" s="288"/>
      <c r="C33" s="220"/>
      <c r="D33" s="289"/>
      <c r="E33" s="219"/>
      <c r="F33" s="220"/>
      <c r="G33" s="289"/>
      <c r="H33" s="219"/>
    </row>
    <row r="34" spans="2:8" ht="12.75">
      <c r="B34" s="288"/>
      <c r="C34" s="220"/>
      <c r="D34" s="289"/>
      <c r="E34" s="219"/>
      <c r="F34" s="220"/>
      <c r="G34" s="289"/>
      <c r="H34" s="219"/>
    </row>
    <row r="35" spans="2:8" ht="12.75">
      <c r="B35" s="288"/>
      <c r="C35" s="220"/>
      <c r="D35" s="289"/>
      <c r="E35" s="219"/>
      <c r="F35" s="220"/>
      <c r="G35" s="289"/>
      <c r="H35" s="219"/>
    </row>
    <row r="36" spans="2:8" ht="12.75">
      <c r="B36" s="288"/>
      <c r="C36" s="220"/>
      <c r="D36" s="289"/>
      <c r="E36" s="219"/>
      <c r="F36" s="220"/>
      <c r="G36" s="289"/>
      <c r="H36" s="219"/>
    </row>
    <row r="37" spans="2:8" ht="12.75">
      <c r="B37" s="288"/>
      <c r="C37" s="220"/>
      <c r="D37" s="289"/>
      <c r="E37" s="219"/>
      <c r="F37" s="220"/>
      <c r="G37" s="289"/>
      <c r="H37" s="219"/>
    </row>
    <row r="38" spans="2:8" ht="12.75">
      <c r="B38" s="288"/>
      <c r="C38" s="220"/>
      <c r="D38" s="289"/>
      <c r="E38" s="219"/>
      <c r="F38" s="220"/>
      <c r="G38" s="289"/>
      <c r="H38" s="219"/>
    </row>
    <row r="39" spans="2:8" ht="12.75">
      <c r="B39" s="288"/>
      <c r="C39" s="220"/>
      <c r="D39" s="289"/>
      <c r="E39" s="219"/>
      <c r="F39" s="220"/>
      <c r="G39" s="289"/>
      <c r="H39" s="219"/>
    </row>
    <row r="40" spans="2:8" ht="12.75">
      <c r="B40" s="288"/>
      <c r="C40" s="220"/>
      <c r="D40" s="289"/>
      <c r="E40" s="219"/>
      <c r="F40" s="220"/>
      <c r="G40" s="289"/>
      <c r="H40" s="219"/>
    </row>
    <row r="41" spans="2:8" ht="12.75">
      <c r="B41" s="288"/>
      <c r="C41" s="220"/>
      <c r="D41" s="289"/>
      <c r="E41" s="219"/>
      <c r="F41" s="220"/>
      <c r="G41" s="289"/>
      <c r="H41" s="219"/>
    </row>
    <row r="42" spans="2:8" ht="12.75">
      <c r="B42" s="288"/>
      <c r="C42" s="220"/>
      <c r="D42" s="289"/>
      <c r="E42" s="219"/>
      <c r="F42" s="220"/>
      <c r="G42" s="289"/>
      <c r="H42" s="219"/>
    </row>
    <row r="43" spans="2:8" ht="12.75">
      <c r="B43" s="288"/>
      <c r="C43" s="220"/>
      <c r="D43" s="289"/>
      <c r="E43" s="219"/>
      <c r="F43" s="220"/>
      <c r="G43" s="289"/>
      <c r="H43" s="219"/>
    </row>
    <row r="44" spans="2:8" ht="12.75">
      <c r="B44" s="288"/>
      <c r="C44" s="220"/>
      <c r="D44" s="289"/>
      <c r="E44" s="219"/>
      <c r="F44" s="220"/>
      <c r="G44" s="289"/>
      <c r="H44" s="219"/>
    </row>
    <row r="45" spans="2:8" ht="12.75">
      <c r="B45" s="288"/>
      <c r="C45" s="220"/>
      <c r="D45" s="289"/>
      <c r="E45" s="219"/>
      <c r="F45" s="220"/>
      <c r="G45" s="289"/>
      <c r="H45" s="219"/>
    </row>
    <row r="46" spans="2:8" ht="12.75">
      <c r="B46" s="288"/>
      <c r="C46" s="220"/>
      <c r="D46" s="289"/>
      <c r="E46" s="219"/>
      <c r="F46" s="220"/>
      <c r="G46" s="289"/>
      <c r="H46" s="219"/>
    </row>
    <row r="47" spans="2:8" ht="12.75">
      <c r="B47" s="288"/>
      <c r="C47" s="220"/>
      <c r="D47" s="289"/>
      <c r="E47" s="219"/>
      <c r="F47" s="220"/>
      <c r="G47" s="289"/>
      <c r="H47" s="219"/>
    </row>
    <row r="48" spans="2:8" ht="12.75">
      <c r="B48" s="288"/>
      <c r="C48" s="220"/>
      <c r="D48" s="289"/>
      <c r="E48" s="219"/>
      <c r="F48" s="220"/>
      <c r="G48" s="289"/>
      <c r="H48" s="219"/>
    </row>
    <row r="49" spans="2:8" ht="12.75">
      <c r="B49" s="288"/>
      <c r="C49" s="220"/>
      <c r="D49" s="289"/>
      <c r="E49" s="219"/>
      <c r="F49" s="220"/>
      <c r="G49" s="289"/>
      <c r="H49" s="219"/>
    </row>
    <row r="50" spans="2:8" ht="12.75">
      <c r="B50" s="288"/>
      <c r="C50" s="220"/>
      <c r="D50" s="289"/>
      <c r="E50" s="219"/>
      <c r="F50" s="220"/>
      <c r="G50" s="289"/>
      <c r="H50" s="219"/>
    </row>
    <row r="51" spans="2:8" ht="12.75">
      <c r="B51" s="288"/>
      <c r="C51" s="220"/>
      <c r="D51" s="289"/>
      <c r="E51" s="219"/>
      <c r="F51" s="220"/>
      <c r="G51" s="289"/>
      <c r="H51" s="219"/>
    </row>
    <row r="52" spans="2:8" ht="12.75">
      <c r="B52" s="288"/>
      <c r="C52" s="220"/>
      <c r="D52" s="289"/>
      <c r="E52" s="219"/>
      <c r="F52" s="220"/>
      <c r="G52" s="289"/>
      <c r="H52" s="219"/>
    </row>
    <row r="53" spans="2:8" ht="12.75">
      <c r="B53" s="288"/>
      <c r="C53" s="220"/>
      <c r="D53" s="289"/>
      <c r="E53" s="219"/>
      <c r="F53" s="220"/>
      <c r="G53" s="289"/>
      <c r="H53" s="219"/>
    </row>
    <row r="54" spans="2:8" ht="12.75">
      <c r="B54" s="288"/>
      <c r="C54" s="220"/>
      <c r="D54" s="289"/>
      <c r="E54" s="219"/>
      <c r="F54" s="220"/>
      <c r="G54" s="289"/>
      <c r="H54" s="219"/>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2" sqref="A2"/>
    </sheetView>
  </sheetViews>
  <sheetFormatPr defaultColWidth="8.7109375" defaultRowHeight="12.75"/>
  <cols>
    <col min="1" max="1" width="11.421875" style="291" customWidth="1"/>
    <col min="2" max="2" width="32.421875" style="291" customWidth="1"/>
    <col min="3" max="4" width="40.7109375" style="291" customWidth="1"/>
    <col min="5" max="15" width="20.7109375" style="291" customWidth="1"/>
    <col min="16" max="16384" width="8.7109375" style="291" customWidth="1"/>
  </cols>
  <sheetData>
    <row r="1" ht="20.25">
      <c r="B1" s="290" t="s">
        <v>285</v>
      </c>
    </row>
    <row r="2" spans="2:6" ht="15">
      <c r="B2" s="180" t="str">
        <f>Tradingname</f>
        <v>Eastern Gas Pipeline</v>
      </c>
      <c r="C2" s="181"/>
      <c r="F2" s="292"/>
    </row>
    <row r="3" spans="2:3" ht="15">
      <c r="B3" s="182" t="s">
        <v>182</v>
      </c>
      <c r="C3" s="183">
        <f>Yearending</f>
        <v>44926</v>
      </c>
    </row>
    <row r="5" spans="2:11" ht="30" customHeight="1">
      <c r="B5" s="293" t="s">
        <v>299</v>
      </c>
      <c r="I5" s="459" t="s">
        <v>261</v>
      </c>
      <c r="J5" s="459"/>
      <c r="K5" s="459"/>
    </row>
    <row r="7" spans="2:15" ht="45" customHeight="1">
      <c r="B7" s="304" t="s">
        <v>224</v>
      </c>
      <c r="C7" s="305" t="s">
        <v>18</v>
      </c>
      <c r="D7" s="305" t="s">
        <v>0</v>
      </c>
      <c r="E7" s="305" t="s">
        <v>68</v>
      </c>
      <c r="F7" s="305" t="s">
        <v>69</v>
      </c>
      <c r="G7" s="305" t="s">
        <v>154</v>
      </c>
      <c r="H7" s="306" t="s">
        <v>389</v>
      </c>
      <c r="I7" s="306" t="s">
        <v>71</v>
      </c>
      <c r="J7" s="306" t="s">
        <v>380</v>
      </c>
      <c r="K7" s="306" t="s">
        <v>310</v>
      </c>
      <c r="L7" s="305" t="s">
        <v>72</v>
      </c>
      <c r="M7" s="305" t="s">
        <v>260</v>
      </c>
      <c r="N7" s="305" t="s">
        <v>371</v>
      </c>
      <c r="O7" s="200" t="s">
        <v>73</v>
      </c>
    </row>
    <row r="8" spans="2:15" ht="12.75">
      <c r="B8" s="307"/>
      <c r="C8" s="308"/>
      <c r="D8" s="308"/>
      <c r="E8" s="308"/>
      <c r="F8" s="308" t="s">
        <v>74</v>
      </c>
      <c r="G8" s="308" t="s">
        <v>183</v>
      </c>
      <c r="H8" s="309" t="s">
        <v>183</v>
      </c>
      <c r="I8" s="309" t="s">
        <v>183</v>
      </c>
      <c r="J8" s="309" t="s">
        <v>183</v>
      </c>
      <c r="K8" s="309" t="s">
        <v>183</v>
      </c>
      <c r="L8" s="308" t="s">
        <v>183</v>
      </c>
      <c r="M8" s="308" t="s">
        <v>183</v>
      </c>
      <c r="N8" s="308" t="s">
        <v>183</v>
      </c>
      <c r="O8" s="308" t="s">
        <v>183</v>
      </c>
    </row>
    <row r="9" spans="2:15" ht="12.75">
      <c r="B9" s="296" t="s">
        <v>585</v>
      </c>
      <c r="C9" s="296" t="s">
        <v>586</v>
      </c>
      <c r="D9" s="296" t="s">
        <v>150</v>
      </c>
      <c r="E9" s="296" t="s">
        <v>587</v>
      </c>
      <c r="F9" s="298">
        <v>40.39617408552639</v>
      </c>
      <c r="G9" s="374">
        <v>0</v>
      </c>
      <c r="H9" s="374">
        <v>11422743.73</v>
      </c>
      <c r="I9" s="374">
        <v>2869345.7500000005</v>
      </c>
      <c r="J9" s="374">
        <v>0</v>
      </c>
      <c r="K9" s="374">
        <v>0</v>
      </c>
      <c r="L9" s="310">
        <f>SUM(H9:K9)</f>
        <v>14292089.48</v>
      </c>
      <c r="M9" s="299">
        <v>-6281963.210000001</v>
      </c>
      <c r="N9" s="299">
        <v>-410253.08999999997</v>
      </c>
      <c r="O9" s="212">
        <f>SUM(L9:N9)</f>
        <v>7599873.18</v>
      </c>
    </row>
    <row r="10" spans="2:15" ht="12.75">
      <c r="B10" s="296" t="s">
        <v>585</v>
      </c>
      <c r="C10" s="296" t="s">
        <v>82</v>
      </c>
      <c r="D10" s="296" t="s">
        <v>149</v>
      </c>
      <c r="E10" s="296" t="s">
        <v>587</v>
      </c>
      <c r="F10" s="298">
        <v>28.100866527497022</v>
      </c>
      <c r="G10" s="374">
        <v>0</v>
      </c>
      <c r="H10" s="374">
        <v>135060296.21835813</v>
      </c>
      <c r="I10" s="374">
        <v>118471538.90000002</v>
      </c>
      <c r="J10" s="374">
        <v>0</v>
      </c>
      <c r="K10" s="374">
        <v>-928766.69</v>
      </c>
      <c r="L10" s="310">
        <f>SUM(H10:K10)</f>
        <v>252603068.42835814</v>
      </c>
      <c r="M10" s="299">
        <v>-124864217.05543782</v>
      </c>
      <c r="N10" s="299">
        <v>-8256843.480611935</v>
      </c>
      <c r="O10" s="212">
        <f aca="true" t="shared" si="0" ref="O10:O36">SUM(L10:N10)</f>
        <v>119482007.89230838</v>
      </c>
    </row>
    <row r="11" spans="2:15" ht="12.75">
      <c r="B11" s="296" t="s">
        <v>585</v>
      </c>
      <c r="C11" s="296" t="s">
        <v>138</v>
      </c>
      <c r="D11" s="296" t="s">
        <v>148</v>
      </c>
      <c r="E11" s="296" t="s">
        <v>587</v>
      </c>
      <c r="F11" s="298">
        <v>40.89064149311699</v>
      </c>
      <c r="G11" s="374">
        <v>0</v>
      </c>
      <c r="H11" s="374">
        <v>510531607.7427608</v>
      </c>
      <c r="I11" s="374">
        <v>40355768.849999994</v>
      </c>
      <c r="J11" s="374">
        <v>0</v>
      </c>
      <c r="K11" s="374">
        <v>-179889.02</v>
      </c>
      <c r="L11" s="310">
        <f>SUM(H11:K11)</f>
        <v>550707487.5727608</v>
      </c>
      <c r="M11" s="299">
        <v>-252061781.16863856</v>
      </c>
      <c r="N11" s="299">
        <v>-15019955.94501429</v>
      </c>
      <c r="O11" s="212">
        <f t="shared" si="0"/>
        <v>283625750.45910794</v>
      </c>
    </row>
    <row r="12" spans="2:15" ht="12.75">
      <c r="B12" s="296" t="s">
        <v>585</v>
      </c>
      <c r="C12" s="296" t="s">
        <v>588</v>
      </c>
      <c r="D12" s="296" t="s">
        <v>148</v>
      </c>
      <c r="E12" s="296" t="s">
        <v>587</v>
      </c>
      <c r="F12" s="298"/>
      <c r="G12" s="374">
        <v>0</v>
      </c>
      <c r="H12" s="374">
        <v>0</v>
      </c>
      <c r="I12" s="374">
        <v>34052606.84</v>
      </c>
      <c r="J12" s="374">
        <v>0</v>
      </c>
      <c r="K12" s="374">
        <v>0</v>
      </c>
      <c r="L12" s="310">
        <f>SUM(H12:K12)</f>
        <v>34052606.84</v>
      </c>
      <c r="M12" s="299">
        <v>0</v>
      </c>
      <c r="N12" s="299">
        <v>0</v>
      </c>
      <c r="O12" s="212">
        <f t="shared" si="0"/>
        <v>34052606.84</v>
      </c>
    </row>
    <row r="13" spans="2:15" ht="12.75">
      <c r="B13" s="296" t="s">
        <v>585</v>
      </c>
      <c r="C13" s="296" t="s">
        <v>235</v>
      </c>
      <c r="D13" s="296" t="s">
        <v>235</v>
      </c>
      <c r="E13" s="296" t="s">
        <v>587</v>
      </c>
      <c r="F13" s="298">
        <v>34.51898399906055</v>
      </c>
      <c r="G13" s="374">
        <v>0</v>
      </c>
      <c r="H13" s="374">
        <v>103343926.42141378</v>
      </c>
      <c r="I13" s="374">
        <v>12838532.654566018</v>
      </c>
      <c r="J13" s="374">
        <v>0</v>
      </c>
      <c r="K13" s="374">
        <v>-4037595.3599999994</v>
      </c>
      <c r="L13" s="310">
        <f aca="true" t="shared" si="1" ref="L13:L41">SUM(H13:K13)</f>
        <v>112144863.7159798</v>
      </c>
      <c r="M13" s="299">
        <v>-99791647.13056007</v>
      </c>
      <c r="N13" s="299">
        <v>-3257766.570653067</v>
      </c>
      <c r="O13" s="212">
        <f t="shared" si="0"/>
        <v>9095450.014766663</v>
      </c>
    </row>
    <row r="14" spans="2:15" ht="12.75">
      <c r="B14" s="296" t="s">
        <v>585</v>
      </c>
      <c r="C14" s="296" t="s">
        <v>141</v>
      </c>
      <c r="D14" s="296" t="s">
        <v>151</v>
      </c>
      <c r="E14" s="296" t="s">
        <v>587</v>
      </c>
      <c r="F14" s="298">
        <v>19.355481591016762</v>
      </c>
      <c r="G14" s="374">
        <v>0</v>
      </c>
      <c r="H14" s="374">
        <v>13249378.73641583</v>
      </c>
      <c r="I14" s="374">
        <v>5127727.960000002</v>
      </c>
      <c r="J14" s="374">
        <v>0</v>
      </c>
      <c r="K14" s="374">
        <v>0</v>
      </c>
      <c r="L14" s="310">
        <f t="shared" si="1"/>
        <v>18377106.69641583</v>
      </c>
      <c r="M14" s="299">
        <v>-11274336.68417529</v>
      </c>
      <c r="N14" s="299">
        <v>-1071747.0240122308</v>
      </c>
      <c r="O14" s="212">
        <f t="shared" si="0"/>
        <v>6031022.98822831</v>
      </c>
    </row>
    <row r="15" spans="2:15" ht="12.75">
      <c r="B15" s="296" t="s">
        <v>585</v>
      </c>
      <c r="C15" s="296" t="s">
        <v>142</v>
      </c>
      <c r="D15" s="296" t="s">
        <v>152</v>
      </c>
      <c r="E15" s="296" t="s">
        <v>587</v>
      </c>
      <c r="F15" s="298">
        <v>6.887686340886875</v>
      </c>
      <c r="G15" s="374">
        <v>0</v>
      </c>
      <c r="H15" s="374">
        <v>444253.7883240735</v>
      </c>
      <c r="I15" s="374">
        <v>6455756.57</v>
      </c>
      <c r="J15" s="374">
        <v>0</v>
      </c>
      <c r="K15" s="374">
        <v>-249059.07</v>
      </c>
      <c r="L15" s="310">
        <f t="shared" si="1"/>
        <v>6650951.288324074</v>
      </c>
      <c r="M15" s="299">
        <v>-5158803.614102574</v>
      </c>
      <c r="N15" s="299">
        <v>-54627.397803794214</v>
      </c>
      <c r="O15" s="212">
        <f t="shared" si="0"/>
        <v>1437520.2764177057</v>
      </c>
    </row>
    <row r="16" spans="2:15" ht="12.75">
      <c r="B16" s="296" t="s">
        <v>585</v>
      </c>
      <c r="C16" s="296" t="s">
        <v>1</v>
      </c>
      <c r="D16" s="296" t="s">
        <v>153</v>
      </c>
      <c r="E16" s="296" t="s">
        <v>587</v>
      </c>
      <c r="F16" s="298">
        <v>30.345070802975265</v>
      </c>
      <c r="G16" s="374">
        <v>0</v>
      </c>
      <c r="H16" s="374">
        <v>87696.94427237283</v>
      </c>
      <c r="I16" s="374">
        <v>2170248.6399999997</v>
      </c>
      <c r="J16" s="374">
        <v>0</v>
      </c>
      <c r="K16" s="374">
        <v>0</v>
      </c>
      <c r="L16" s="310">
        <f t="shared" si="1"/>
        <v>2257945.5842723725</v>
      </c>
      <c r="M16" s="299">
        <v>-896402.7851255792</v>
      </c>
      <c r="N16" s="299">
        <v>-71461.369427366</v>
      </c>
      <c r="O16" s="212">
        <f t="shared" si="0"/>
        <v>1290081.4297194274</v>
      </c>
    </row>
    <row r="17" spans="2:15" ht="12.75">
      <c r="B17" s="296" t="s">
        <v>585</v>
      </c>
      <c r="C17" s="296" t="s">
        <v>589</v>
      </c>
      <c r="D17" s="296" t="s">
        <v>148</v>
      </c>
      <c r="E17" s="296" t="s">
        <v>587</v>
      </c>
      <c r="F17" s="298"/>
      <c r="G17" s="374">
        <v>0</v>
      </c>
      <c r="H17" s="374">
        <v>0</v>
      </c>
      <c r="I17" s="374">
        <v>0</v>
      </c>
      <c r="J17" s="374">
        <v>0</v>
      </c>
      <c r="K17" s="374">
        <v>0</v>
      </c>
      <c r="L17" s="310">
        <f t="shared" si="1"/>
        <v>0</v>
      </c>
      <c r="M17" s="299">
        <v>0</v>
      </c>
      <c r="N17" s="299">
        <v>0</v>
      </c>
      <c r="O17" s="212">
        <f t="shared" si="0"/>
        <v>0</v>
      </c>
    </row>
    <row r="18" spans="2:15" ht="12.75">
      <c r="B18" s="296" t="s">
        <v>585</v>
      </c>
      <c r="C18" s="296" t="s">
        <v>144</v>
      </c>
      <c r="D18" s="296" t="s">
        <v>144</v>
      </c>
      <c r="E18" s="296" t="s">
        <v>587</v>
      </c>
      <c r="F18" s="298">
        <v>32.92506934752366</v>
      </c>
      <c r="G18" s="374">
        <v>0</v>
      </c>
      <c r="H18" s="374">
        <v>13911566</v>
      </c>
      <c r="I18" s="374">
        <v>367062.1</v>
      </c>
      <c r="J18" s="374">
        <v>0</v>
      </c>
      <c r="K18" s="374">
        <v>0</v>
      </c>
      <c r="L18" s="310">
        <f t="shared" si="1"/>
        <v>14278628.1</v>
      </c>
      <c r="M18" s="299">
        <v>0</v>
      </c>
      <c r="N18" s="299">
        <v>0</v>
      </c>
      <c r="O18" s="212">
        <f t="shared" si="0"/>
        <v>14278628.1</v>
      </c>
    </row>
    <row r="19" spans="2:15" ht="12.75">
      <c r="B19" s="296" t="s">
        <v>585</v>
      </c>
      <c r="C19" s="296" t="s">
        <v>590</v>
      </c>
      <c r="D19" s="296" t="s">
        <v>235</v>
      </c>
      <c r="E19" s="296" t="s">
        <v>587</v>
      </c>
      <c r="F19" s="298"/>
      <c r="G19" s="374">
        <v>0</v>
      </c>
      <c r="H19" s="374">
        <v>0</v>
      </c>
      <c r="I19" s="374">
        <v>0</v>
      </c>
      <c r="J19" s="374">
        <v>0</v>
      </c>
      <c r="K19" s="374">
        <v>0</v>
      </c>
      <c r="L19" s="310">
        <f t="shared" si="1"/>
        <v>0</v>
      </c>
      <c r="M19" s="299">
        <v>0</v>
      </c>
      <c r="N19" s="299">
        <v>0</v>
      </c>
      <c r="O19" s="212">
        <f t="shared" si="0"/>
        <v>0</v>
      </c>
    </row>
    <row r="20" spans="2:15" ht="12.75">
      <c r="B20" s="296"/>
      <c r="C20" s="296"/>
      <c r="D20" s="296"/>
      <c r="E20" s="297"/>
      <c r="F20" s="298"/>
      <c r="G20" s="299"/>
      <c r="H20" s="299"/>
      <c r="I20" s="299"/>
      <c r="J20" s="299"/>
      <c r="K20" s="299"/>
      <c r="L20" s="310">
        <f t="shared" si="1"/>
        <v>0</v>
      </c>
      <c r="M20" s="299"/>
      <c r="N20" s="299"/>
      <c r="O20" s="212">
        <f t="shared" si="0"/>
        <v>0</v>
      </c>
    </row>
    <row r="21" spans="2:15" ht="12.75">
      <c r="B21" s="296"/>
      <c r="C21" s="296"/>
      <c r="D21" s="296"/>
      <c r="E21" s="297"/>
      <c r="F21" s="298"/>
      <c r="G21" s="299"/>
      <c r="H21" s="299"/>
      <c r="I21" s="299"/>
      <c r="J21" s="299"/>
      <c r="K21" s="299"/>
      <c r="L21" s="310">
        <f t="shared" si="1"/>
        <v>0</v>
      </c>
      <c r="M21" s="299"/>
      <c r="N21" s="299"/>
      <c r="O21" s="212">
        <f t="shared" si="0"/>
        <v>0</v>
      </c>
    </row>
    <row r="22" spans="2:15" ht="12.75">
      <c r="B22" s="296"/>
      <c r="C22" s="296"/>
      <c r="D22" s="296"/>
      <c r="E22" s="297"/>
      <c r="F22" s="298"/>
      <c r="G22" s="299"/>
      <c r="H22" s="299"/>
      <c r="I22" s="299"/>
      <c r="J22" s="299"/>
      <c r="K22" s="299"/>
      <c r="L22" s="310">
        <f t="shared" si="1"/>
        <v>0</v>
      </c>
      <c r="M22" s="299"/>
      <c r="N22" s="299"/>
      <c r="O22" s="212">
        <f t="shared" si="0"/>
        <v>0</v>
      </c>
    </row>
    <row r="23" spans="2:15" ht="12.75">
      <c r="B23" s="296"/>
      <c r="C23" s="296"/>
      <c r="D23" s="296"/>
      <c r="E23" s="297"/>
      <c r="F23" s="298"/>
      <c r="G23" s="299"/>
      <c r="H23" s="299"/>
      <c r="I23" s="299"/>
      <c r="J23" s="299"/>
      <c r="K23" s="299"/>
      <c r="L23" s="310">
        <f t="shared" si="1"/>
        <v>0</v>
      </c>
      <c r="M23" s="299"/>
      <c r="N23" s="299"/>
      <c r="O23" s="212">
        <f t="shared" si="0"/>
        <v>0</v>
      </c>
    </row>
    <row r="24" spans="2:15" ht="12.75">
      <c r="B24" s="296"/>
      <c r="C24" s="296"/>
      <c r="D24" s="296"/>
      <c r="E24" s="297"/>
      <c r="F24" s="298"/>
      <c r="G24" s="299"/>
      <c r="H24" s="299"/>
      <c r="I24" s="299"/>
      <c r="J24" s="299"/>
      <c r="K24" s="299"/>
      <c r="L24" s="310">
        <f t="shared" si="1"/>
        <v>0</v>
      </c>
      <c r="M24" s="299"/>
      <c r="N24" s="299"/>
      <c r="O24" s="212">
        <f t="shared" si="0"/>
        <v>0</v>
      </c>
    </row>
    <row r="25" spans="2:15" ht="12.75">
      <c r="B25" s="296"/>
      <c r="C25" s="296"/>
      <c r="D25" s="296"/>
      <c r="E25" s="297"/>
      <c r="F25" s="298"/>
      <c r="G25" s="299"/>
      <c r="H25" s="299"/>
      <c r="I25" s="299"/>
      <c r="J25" s="299"/>
      <c r="K25" s="299"/>
      <c r="L25" s="310">
        <f t="shared" si="1"/>
        <v>0</v>
      </c>
      <c r="M25" s="299"/>
      <c r="N25" s="299"/>
      <c r="O25" s="212">
        <f t="shared" si="0"/>
        <v>0</v>
      </c>
    </row>
    <row r="26" spans="2:15" ht="12.75">
      <c r="B26" s="296"/>
      <c r="C26" s="296"/>
      <c r="D26" s="296"/>
      <c r="E26" s="297"/>
      <c r="F26" s="298"/>
      <c r="G26" s="299"/>
      <c r="H26" s="299"/>
      <c r="I26" s="299"/>
      <c r="J26" s="299"/>
      <c r="K26" s="299"/>
      <c r="L26" s="310">
        <f t="shared" si="1"/>
        <v>0</v>
      </c>
      <c r="M26" s="299"/>
      <c r="N26" s="299"/>
      <c r="O26" s="212">
        <f t="shared" si="0"/>
        <v>0</v>
      </c>
    </row>
    <row r="27" spans="2:15" ht="12.75">
      <c r="B27" s="296"/>
      <c r="C27" s="296"/>
      <c r="D27" s="296"/>
      <c r="E27" s="297"/>
      <c r="F27" s="298"/>
      <c r="G27" s="299"/>
      <c r="H27" s="299"/>
      <c r="I27" s="299"/>
      <c r="J27" s="299"/>
      <c r="K27" s="299"/>
      <c r="L27" s="310">
        <f t="shared" si="1"/>
        <v>0</v>
      </c>
      <c r="M27" s="299"/>
      <c r="N27" s="299"/>
      <c r="O27" s="212">
        <f t="shared" si="0"/>
        <v>0</v>
      </c>
    </row>
    <row r="28" spans="2:15" ht="12.75">
      <c r="B28" s="296"/>
      <c r="C28" s="296"/>
      <c r="D28" s="296"/>
      <c r="E28" s="297"/>
      <c r="F28" s="298"/>
      <c r="G28" s="299"/>
      <c r="H28" s="299"/>
      <c r="I28" s="299"/>
      <c r="J28" s="299"/>
      <c r="K28" s="299"/>
      <c r="L28" s="310">
        <f t="shared" si="1"/>
        <v>0</v>
      </c>
      <c r="M28" s="299"/>
      <c r="N28" s="299"/>
      <c r="O28" s="212">
        <f t="shared" si="0"/>
        <v>0</v>
      </c>
    </row>
    <row r="29" spans="2:15" ht="12.75">
      <c r="B29" s="296"/>
      <c r="C29" s="296"/>
      <c r="D29" s="296"/>
      <c r="E29" s="297"/>
      <c r="F29" s="298"/>
      <c r="G29" s="299"/>
      <c r="H29" s="299"/>
      <c r="I29" s="299"/>
      <c r="J29" s="299"/>
      <c r="K29" s="299"/>
      <c r="L29" s="310">
        <f t="shared" si="1"/>
        <v>0</v>
      </c>
      <c r="M29" s="299"/>
      <c r="N29" s="299"/>
      <c r="O29" s="212">
        <f t="shared" si="0"/>
        <v>0</v>
      </c>
    </row>
    <row r="30" spans="2:15" ht="12.75">
      <c r="B30" s="296"/>
      <c r="C30" s="296"/>
      <c r="D30" s="296"/>
      <c r="E30" s="297"/>
      <c r="F30" s="298"/>
      <c r="G30" s="299"/>
      <c r="H30" s="299"/>
      <c r="I30" s="299"/>
      <c r="J30" s="299"/>
      <c r="K30" s="299"/>
      <c r="L30" s="310">
        <f t="shared" si="1"/>
        <v>0</v>
      </c>
      <c r="M30" s="299"/>
      <c r="N30" s="299"/>
      <c r="O30" s="212">
        <f t="shared" si="0"/>
        <v>0</v>
      </c>
    </row>
    <row r="31" spans="2:15" ht="12.75">
      <c r="B31" s="296"/>
      <c r="C31" s="296"/>
      <c r="D31" s="296"/>
      <c r="E31" s="297"/>
      <c r="F31" s="298"/>
      <c r="G31" s="299"/>
      <c r="H31" s="299"/>
      <c r="I31" s="299"/>
      <c r="J31" s="299"/>
      <c r="K31" s="299"/>
      <c r="L31" s="310">
        <f t="shared" si="1"/>
        <v>0</v>
      </c>
      <c r="M31" s="299"/>
      <c r="N31" s="299"/>
      <c r="O31" s="212">
        <f t="shared" si="0"/>
        <v>0</v>
      </c>
    </row>
    <row r="32" spans="2:15" ht="12.75">
      <c r="B32" s="296"/>
      <c r="C32" s="296"/>
      <c r="D32" s="296"/>
      <c r="E32" s="297"/>
      <c r="F32" s="298"/>
      <c r="G32" s="299"/>
      <c r="H32" s="299"/>
      <c r="I32" s="299"/>
      <c r="J32" s="299"/>
      <c r="K32" s="299"/>
      <c r="L32" s="310">
        <f t="shared" si="1"/>
        <v>0</v>
      </c>
      <c r="M32" s="299"/>
      <c r="N32" s="299"/>
      <c r="O32" s="212">
        <f t="shared" si="0"/>
        <v>0</v>
      </c>
    </row>
    <row r="33" spans="2:15" ht="12.75">
      <c r="B33" s="296"/>
      <c r="C33" s="296"/>
      <c r="D33" s="296"/>
      <c r="E33" s="297"/>
      <c r="F33" s="298"/>
      <c r="G33" s="299"/>
      <c r="H33" s="299"/>
      <c r="I33" s="299"/>
      <c r="J33" s="299"/>
      <c r="K33" s="299"/>
      <c r="L33" s="310">
        <f t="shared" si="1"/>
        <v>0</v>
      </c>
      <c r="M33" s="299"/>
      <c r="N33" s="299"/>
      <c r="O33" s="212">
        <f t="shared" si="0"/>
        <v>0</v>
      </c>
    </row>
    <row r="34" spans="2:15" ht="12.75">
      <c r="B34" s="296"/>
      <c r="C34" s="296"/>
      <c r="D34" s="296"/>
      <c r="E34" s="297"/>
      <c r="F34" s="298"/>
      <c r="G34" s="299"/>
      <c r="H34" s="299"/>
      <c r="I34" s="299"/>
      <c r="J34" s="299"/>
      <c r="K34" s="299"/>
      <c r="L34" s="310">
        <f t="shared" si="1"/>
        <v>0</v>
      </c>
      <c r="M34" s="299"/>
      <c r="N34" s="299"/>
      <c r="O34" s="212">
        <f t="shared" si="0"/>
        <v>0</v>
      </c>
    </row>
    <row r="35" spans="2:15" ht="12.75">
      <c r="B35" s="296"/>
      <c r="C35" s="296"/>
      <c r="D35" s="296"/>
      <c r="E35" s="297"/>
      <c r="F35" s="298"/>
      <c r="G35" s="299"/>
      <c r="H35" s="299"/>
      <c r="I35" s="299"/>
      <c r="J35" s="299"/>
      <c r="K35" s="299"/>
      <c r="L35" s="310">
        <f t="shared" si="1"/>
        <v>0</v>
      </c>
      <c r="M35" s="299"/>
      <c r="N35" s="299"/>
      <c r="O35" s="212">
        <f t="shared" si="0"/>
        <v>0</v>
      </c>
    </row>
    <row r="36" spans="2:15" ht="12.75">
      <c r="B36" s="296"/>
      <c r="C36" s="296"/>
      <c r="D36" s="296"/>
      <c r="E36" s="297"/>
      <c r="F36" s="298"/>
      <c r="G36" s="299"/>
      <c r="H36" s="299"/>
      <c r="I36" s="299"/>
      <c r="J36" s="299"/>
      <c r="K36" s="299"/>
      <c r="L36" s="310">
        <f t="shared" si="1"/>
        <v>0</v>
      </c>
      <c r="M36" s="299"/>
      <c r="N36" s="299"/>
      <c r="O36" s="212">
        <f t="shared" si="0"/>
        <v>0</v>
      </c>
    </row>
    <row r="37" spans="2:15" ht="12.75">
      <c r="B37" s="296"/>
      <c r="C37" s="296"/>
      <c r="D37" s="296"/>
      <c r="E37" s="297"/>
      <c r="F37" s="298"/>
      <c r="G37" s="299"/>
      <c r="H37" s="299"/>
      <c r="I37" s="299"/>
      <c r="J37" s="299"/>
      <c r="K37" s="299"/>
      <c r="L37" s="310">
        <f t="shared" si="1"/>
        <v>0</v>
      </c>
      <c r="M37" s="299"/>
      <c r="N37" s="299"/>
      <c r="O37" s="212">
        <f aca="true" t="shared" si="2" ref="O37:O52">SUM(L37:N37)</f>
        <v>0</v>
      </c>
    </row>
    <row r="38" spans="2:15" ht="12.75">
      <c r="B38" s="296"/>
      <c r="C38" s="296"/>
      <c r="D38" s="296"/>
      <c r="E38" s="297"/>
      <c r="F38" s="298"/>
      <c r="G38" s="299"/>
      <c r="H38" s="299"/>
      <c r="I38" s="299"/>
      <c r="J38" s="299"/>
      <c r="K38" s="299"/>
      <c r="L38" s="310">
        <f t="shared" si="1"/>
        <v>0</v>
      </c>
      <c r="M38" s="299"/>
      <c r="N38" s="299"/>
      <c r="O38" s="212">
        <f t="shared" si="2"/>
        <v>0</v>
      </c>
    </row>
    <row r="39" spans="2:15" ht="12.75">
      <c r="B39" s="296"/>
      <c r="C39" s="296"/>
      <c r="D39" s="296"/>
      <c r="E39" s="297"/>
      <c r="F39" s="298"/>
      <c r="G39" s="299"/>
      <c r="H39" s="299"/>
      <c r="I39" s="299"/>
      <c r="J39" s="299"/>
      <c r="K39" s="299"/>
      <c r="L39" s="310">
        <f t="shared" si="1"/>
        <v>0</v>
      </c>
      <c r="M39" s="299"/>
      <c r="N39" s="299"/>
      <c r="O39" s="212">
        <f t="shared" si="2"/>
        <v>0</v>
      </c>
    </row>
    <row r="40" spans="2:15" ht="12.75">
      <c r="B40" s="296"/>
      <c r="C40" s="296"/>
      <c r="D40" s="296"/>
      <c r="E40" s="297"/>
      <c r="F40" s="298"/>
      <c r="G40" s="299"/>
      <c r="H40" s="299"/>
      <c r="I40" s="299"/>
      <c r="J40" s="299"/>
      <c r="K40" s="299"/>
      <c r="L40" s="310">
        <f t="shared" si="1"/>
        <v>0</v>
      </c>
      <c r="M40" s="299"/>
      <c r="N40" s="299"/>
      <c r="O40" s="212">
        <f t="shared" si="2"/>
        <v>0</v>
      </c>
    </row>
    <row r="41" spans="2:15" ht="12.75">
      <c r="B41" s="296"/>
      <c r="C41" s="296"/>
      <c r="D41" s="296"/>
      <c r="E41" s="297"/>
      <c r="F41" s="298"/>
      <c r="G41" s="299"/>
      <c r="H41" s="299"/>
      <c r="I41" s="299"/>
      <c r="J41" s="299"/>
      <c r="K41" s="299"/>
      <c r="L41" s="310">
        <f t="shared" si="1"/>
        <v>0</v>
      </c>
      <c r="M41" s="299"/>
      <c r="N41" s="299"/>
      <c r="O41" s="212">
        <f t="shared" si="2"/>
        <v>0</v>
      </c>
    </row>
    <row r="42" spans="2:15" ht="12.75">
      <c r="B42" s="296"/>
      <c r="C42" s="296"/>
      <c r="D42" s="296"/>
      <c r="E42" s="297"/>
      <c r="F42" s="298"/>
      <c r="G42" s="299"/>
      <c r="H42" s="299"/>
      <c r="I42" s="299"/>
      <c r="J42" s="299"/>
      <c r="K42" s="299"/>
      <c r="L42" s="310">
        <f aca="true" t="shared" si="3" ref="L42:L52">SUM(H42:K42)</f>
        <v>0</v>
      </c>
      <c r="M42" s="299"/>
      <c r="N42" s="299"/>
      <c r="O42" s="212">
        <f t="shared" si="2"/>
        <v>0</v>
      </c>
    </row>
    <row r="43" spans="2:15" ht="12.75">
      <c r="B43" s="296"/>
      <c r="C43" s="296"/>
      <c r="D43" s="296"/>
      <c r="E43" s="297"/>
      <c r="F43" s="298"/>
      <c r="G43" s="299"/>
      <c r="H43" s="299"/>
      <c r="I43" s="299"/>
      <c r="J43" s="299"/>
      <c r="K43" s="299"/>
      <c r="L43" s="310">
        <f t="shared" si="3"/>
        <v>0</v>
      </c>
      <c r="M43" s="299"/>
      <c r="N43" s="299"/>
      <c r="O43" s="212">
        <f t="shared" si="2"/>
        <v>0</v>
      </c>
    </row>
    <row r="44" spans="2:15" ht="12.75">
      <c r="B44" s="296"/>
      <c r="C44" s="296"/>
      <c r="D44" s="296"/>
      <c r="E44" s="297"/>
      <c r="F44" s="298"/>
      <c r="G44" s="299"/>
      <c r="H44" s="299"/>
      <c r="I44" s="299"/>
      <c r="J44" s="299"/>
      <c r="K44" s="299"/>
      <c r="L44" s="310">
        <f t="shared" si="3"/>
        <v>0</v>
      </c>
      <c r="M44" s="299"/>
      <c r="N44" s="299"/>
      <c r="O44" s="212">
        <f t="shared" si="2"/>
        <v>0</v>
      </c>
    </row>
    <row r="45" spans="2:15" ht="12.75">
      <c r="B45" s="296"/>
      <c r="C45" s="296"/>
      <c r="D45" s="296"/>
      <c r="E45" s="297"/>
      <c r="F45" s="298"/>
      <c r="G45" s="299"/>
      <c r="H45" s="299"/>
      <c r="I45" s="299"/>
      <c r="J45" s="299"/>
      <c r="K45" s="299"/>
      <c r="L45" s="310">
        <f t="shared" si="3"/>
        <v>0</v>
      </c>
      <c r="M45" s="299"/>
      <c r="N45" s="299"/>
      <c r="O45" s="212">
        <f t="shared" si="2"/>
        <v>0</v>
      </c>
    </row>
    <row r="46" spans="2:15" ht="12.75">
      <c r="B46" s="296"/>
      <c r="C46" s="296"/>
      <c r="D46" s="296"/>
      <c r="E46" s="297"/>
      <c r="F46" s="298"/>
      <c r="G46" s="299"/>
      <c r="H46" s="299"/>
      <c r="I46" s="299"/>
      <c r="J46" s="299"/>
      <c r="K46" s="299"/>
      <c r="L46" s="310">
        <f t="shared" si="3"/>
        <v>0</v>
      </c>
      <c r="M46" s="299"/>
      <c r="N46" s="299"/>
      <c r="O46" s="212">
        <f t="shared" si="2"/>
        <v>0</v>
      </c>
    </row>
    <row r="47" spans="2:15" ht="12.75">
      <c r="B47" s="296"/>
      <c r="C47" s="296"/>
      <c r="D47" s="296"/>
      <c r="E47" s="297"/>
      <c r="F47" s="298"/>
      <c r="G47" s="299"/>
      <c r="H47" s="299"/>
      <c r="I47" s="299"/>
      <c r="J47" s="299"/>
      <c r="K47" s="299"/>
      <c r="L47" s="310">
        <f t="shared" si="3"/>
        <v>0</v>
      </c>
      <c r="M47" s="299"/>
      <c r="N47" s="299"/>
      <c r="O47" s="212">
        <f t="shared" si="2"/>
        <v>0</v>
      </c>
    </row>
    <row r="48" spans="2:15" ht="12.75">
      <c r="B48" s="296"/>
      <c r="C48" s="296"/>
      <c r="D48" s="296"/>
      <c r="E48" s="297"/>
      <c r="F48" s="298"/>
      <c r="G48" s="299"/>
      <c r="H48" s="299"/>
      <c r="I48" s="299"/>
      <c r="J48" s="299"/>
      <c r="K48" s="299"/>
      <c r="L48" s="310">
        <f t="shared" si="3"/>
        <v>0</v>
      </c>
      <c r="M48" s="299"/>
      <c r="N48" s="299"/>
      <c r="O48" s="212">
        <f t="shared" si="2"/>
        <v>0</v>
      </c>
    </row>
    <row r="49" spans="2:15" ht="12.75">
      <c r="B49" s="296"/>
      <c r="C49" s="296"/>
      <c r="D49" s="296"/>
      <c r="E49" s="297"/>
      <c r="F49" s="298"/>
      <c r="G49" s="299"/>
      <c r="H49" s="299"/>
      <c r="I49" s="299"/>
      <c r="J49" s="299"/>
      <c r="K49" s="299"/>
      <c r="L49" s="310">
        <f t="shared" si="3"/>
        <v>0</v>
      </c>
      <c r="M49" s="299"/>
      <c r="N49" s="299"/>
      <c r="O49" s="212">
        <f t="shared" si="2"/>
        <v>0</v>
      </c>
    </row>
    <row r="50" spans="2:15" ht="12.75">
      <c r="B50" s="296"/>
      <c r="C50" s="296"/>
      <c r="D50" s="296"/>
      <c r="E50" s="297"/>
      <c r="F50" s="298"/>
      <c r="G50" s="299"/>
      <c r="H50" s="299"/>
      <c r="I50" s="299"/>
      <c r="J50" s="299"/>
      <c r="K50" s="299"/>
      <c r="L50" s="310">
        <f t="shared" si="3"/>
        <v>0</v>
      </c>
      <c r="M50" s="299"/>
      <c r="N50" s="299"/>
      <c r="O50" s="212">
        <f t="shared" si="2"/>
        <v>0</v>
      </c>
    </row>
    <row r="51" spans="2:15" ht="12.75">
      <c r="B51" s="296"/>
      <c r="C51" s="296"/>
      <c r="D51" s="296"/>
      <c r="E51" s="297"/>
      <c r="F51" s="298"/>
      <c r="G51" s="299"/>
      <c r="H51" s="299"/>
      <c r="I51" s="299"/>
      <c r="J51" s="299"/>
      <c r="K51" s="299"/>
      <c r="L51" s="310">
        <f t="shared" si="3"/>
        <v>0</v>
      </c>
      <c r="M51" s="299"/>
      <c r="N51" s="299"/>
      <c r="O51" s="212">
        <f>SUM(L51:N51)</f>
        <v>0</v>
      </c>
    </row>
    <row r="52" spans="2:15" ht="12.75">
      <c r="B52" s="296"/>
      <c r="C52" s="296"/>
      <c r="D52" s="296"/>
      <c r="E52" s="297"/>
      <c r="F52" s="298"/>
      <c r="G52" s="299"/>
      <c r="H52" s="299"/>
      <c r="I52" s="299"/>
      <c r="J52" s="299"/>
      <c r="K52" s="299"/>
      <c r="L52" s="310">
        <f t="shared" si="3"/>
        <v>0</v>
      </c>
      <c r="M52" s="299"/>
      <c r="N52" s="299"/>
      <c r="O52" s="212">
        <f t="shared" si="2"/>
        <v>0</v>
      </c>
    </row>
    <row r="53" spans="2:15" ht="12.75">
      <c r="B53" s="301"/>
      <c r="C53" s="302"/>
      <c r="D53" s="311" t="s">
        <v>75</v>
      </c>
      <c r="E53" s="312"/>
      <c r="F53" s="313"/>
      <c r="G53" s="213">
        <f aca="true" t="shared" si="4" ref="G53:N53">SUM(G9:G52)</f>
        <v>0</v>
      </c>
      <c r="H53" s="213">
        <f t="shared" si="4"/>
        <v>788051469.5815451</v>
      </c>
      <c r="I53" s="213">
        <f t="shared" si="4"/>
        <v>222708588.264566</v>
      </c>
      <c r="J53" s="213">
        <f t="shared" si="4"/>
        <v>0</v>
      </c>
      <c r="K53" s="213">
        <f t="shared" si="4"/>
        <v>-5395310.14</v>
      </c>
      <c r="L53" s="213">
        <f t="shared" si="4"/>
        <v>1005364747.7061111</v>
      </c>
      <c r="M53" s="213">
        <f t="shared" si="4"/>
        <v>-500329151.64803994</v>
      </c>
      <c r="N53" s="213">
        <f t="shared" si="4"/>
        <v>-28142654.87752268</v>
      </c>
      <c r="O53" s="213">
        <f>SUM(O9:O52)</f>
        <v>476892941.18054855</v>
      </c>
    </row>
    <row r="56" ht="15.75">
      <c r="B56" s="293" t="s">
        <v>298</v>
      </c>
    </row>
    <row r="58" spans="2:14" ht="46.5" customHeight="1">
      <c r="B58" s="304" t="s">
        <v>224</v>
      </c>
      <c r="C58" s="305" t="s">
        <v>18</v>
      </c>
      <c r="D58" s="305" t="s">
        <v>0</v>
      </c>
      <c r="E58" s="305" t="s">
        <v>68</v>
      </c>
      <c r="F58" s="305" t="s">
        <v>69</v>
      </c>
      <c r="G58" s="306" t="s">
        <v>389</v>
      </c>
      <c r="H58" s="306" t="s">
        <v>71</v>
      </c>
      <c r="I58" s="306" t="s">
        <v>380</v>
      </c>
      <c r="J58" s="306" t="s">
        <v>310</v>
      </c>
      <c r="K58" s="306" t="s">
        <v>72</v>
      </c>
      <c r="L58" s="306" t="s">
        <v>260</v>
      </c>
      <c r="M58" s="306" t="s">
        <v>413</v>
      </c>
      <c r="N58" s="200" t="s">
        <v>73</v>
      </c>
    </row>
    <row r="59" spans="2:14" ht="12.75">
      <c r="B59" s="294"/>
      <c r="C59" s="295"/>
      <c r="D59" s="295"/>
      <c r="E59" s="295"/>
      <c r="F59" s="308" t="s">
        <v>74</v>
      </c>
      <c r="G59" s="308" t="s">
        <v>183</v>
      </c>
      <c r="H59" s="308" t="s">
        <v>183</v>
      </c>
      <c r="I59" s="308" t="s">
        <v>183</v>
      </c>
      <c r="J59" s="308" t="s">
        <v>183</v>
      </c>
      <c r="K59" s="308" t="s">
        <v>183</v>
      </c>
      <c r="L59" s="308" t="s">
        <v>183</v>
      </c>
      <c r="M59" s="308" t="s">
        <v>183</v>
      </c>
      <c r="N59" s="308" t="s">
        <v>183</v>
      </c>
    </row>
    <row r="60" spans="2:14" ht="12.75">
      <c r="B60" s="296" t="s">
        <v>591</v>
      </c>
      <c r="C60" s="296" t="s">
        <v>372</v>
      </c>
      <c r="D60" s="296" t="s">
        <v>372</v>
      </c>
      <c r="E60" s="296" t="s">
        <v>587</v>
      </c>
      <c r="F60" s="298">
        <v>5.365936499004995</v>
      </c>
      <c r="G60" s="374">
        <v>167817.85</v>
      </c>
      <c r="H60" s="374">
        <v>18924084.029999994</v>
      </c>
      <c r="I60" s="374">
        <v>0</v>
      </c>
      <c r="J60" s="374">
        <v>-1113907.9200000002</v>
      </c>
      <c r="K60" s="310">
        <f>SUM(G60:J60)</f>
        <v>17977993.959999993</v>
      </c>
      <c r="L60" s="303">
        <v>-10904153.850000042</v>
      </c>
      <c r="M60" s="299">
        <v>-1323725.6300000001</v>
      </c>
      <c r="N60" s="212">
        <f aca="true" t="shared" si="5" ref="N60:N77">SUM(K60:M60)</f>
        <v>5750114.479999951</v>
      </c>
    </row>
    <row r="61" spans="2:14" ht="12.75">
      <c r="B61" s="296"/>
      <c r="C61" s="296"/>
      <c r="D61" s="296"/>
      <c r="E61" s="297"/>
      <c r="F61" s="296"/>
      <c r="G61" s="299"/>
      <c r="H61" s="299"/>
      <c r="I61" s="299"/>
      <c r="J61" s="299"/>
      <c r="K61" s="310">
        <f>SUM(G61:J61)</f>
        <v>0</v>
      </c>
      <c r="L61" s="303"/>
      <c r="M61" s="299"/>
      <c r="N61" s="212">
        <f t="shared" si="5"/>
        <v>0</v>
      </c>
    </row>
    <row r="62" spans="2:14" ht="12.75">
      <c r="B62" s="296"/>
      <c r="C62" s="296"/>
      <c r="D62" s="296"/>
      <c r="E62" s="297"/>
      <c r="F62" s="298"/>
      <c r="G62" s="299"/>
      <c r="H62" s="299"/>
      <c r="I62" s="299"/>
      <c r="J62" s="299"/>
      <c r="K62" s="310">
        <f aca="true" t="shared" si="6" ref="K62:K76">SUM(G62:J62)</f>
        <v>0</v>
      </c>
      <c r="L62" s="303"/>
      <c r="M62" s="299"/>
      <c r="N62" s="212">
        <f t="shared" si="5"/>
        <v>0</v>
      </c>
    </row>
    <row r="63" spans="2:14" ht="12.75">
      <c r="B63" s="296"/>
      <c r="C63" s="296"/>
      <c r="D63" s="296"/>
      <c r="E63" s="297"/>
      <c r="F63" s="298"/>
      <c r="G63" s="299"/>
      <c r="H63" s="299"/>
      <c r="I63" s="299"/>
      <c r="J63" s="299"/>
      <c r="K63" s="310">
        <f t="shared" si="6"/>
        <v>0</v>
      </c>
      <c r="L63" s="303"/>
      <c r="M63" s="299"/>
      <c r="N63" s="212">
        <f t="shared" si="5"/>
        <v>0</v>
      </c>
    </row>
    <row r="64" spans="2:14" ht="12.75">
      <c r="B64" s="296"/>
      <c r="C64" s="296"/>
      <c r="D64" s="296"/>
      <c r="E64" s="297"/>
      <c r="F64" s="298"/>
      <c r="G64" s="299"/>
      <c r="H64" s="299"/>
      <c r="I64" s="299"/>
      <c r="J64" s="299"/>
      <c r="K64" s="310">
        <f t="shared" si="6"/>
        <v>0</v>
      </c>
      <c r="L64" s="303"/>
      <c r="M64" s="299"/>
      <c r="N64" s="212">
        <f t="shared" si="5"/>
        <v>0</v>
      </c>
    </row>
    <row r="65" spans="2:14" ht="12.75">
      <c r="B65" s="296"/>
      <c r="C65" s="296"/>
      <c r="D65" s="296"/>
      <c r="E65" s="297"/>
      <c r="F65" s="298"/>
      <c r="G65" s="299"/>
      <c r="H65" s="299"/>
      <c r="I65" s="299"/>
      <c r="J65" s="299"/>
      <c r="K65" s="310">
        <f t="shared" si="6"/>
        <v>0</v>
      </c>
      <c r="L65" s="303"/>
      <c r="M65" s="299"/>
      <c r="N65" s="212">
        <f t="shared" si="5"/>
        <v>0</v>
      </c>
    </row>
    <row r="66" spans="2:14" ht="12.75">
      <c r="B66" s="296"/>
      <c r="C66" s="296"/>
      <c r="D66" s="296"/>
      <c r="E66" s="297"/>
      <c r="F66" s="298"/>
      <c r="G66" s="299"/>
      <c r="H66" s="299"/>
      <c r="I66" s="299"/>
      <c r="J66" s="299"/>
      <c r="K66" s="310">
        <f t="shared" si="6"/>
        <v>0</v>
      </c>
      <c r="L66" s="303"/>
      <c r="M66" s="299"/>
      <c r="N66" s="212">
        <f t="shared" si="5"/>
        <v>0</v>
      </c>
    </row>
    <row r="67" spans="2:14" ht="12.75">
      <c r="B67" s="296"/>
      <c r="C67" s="296"/>
      <c r="D67" s="296"/>
      <c r="E67" s="297"/>
      <c r="F67" s="298"/>
      <c r="G67" s="299"/>
      <c r="H67" s="299"/>
      <c r="I67" s="299"/>
      <c r="J67" s="299"/>
      <c r="K67" s="310">
        <f t="shared" si="6"/>
        <v>0</v>
      </c>
      <c r="L67" s="303"/>
      <c r="M67" s="299"/>
      <c r="N67" s="212">
        <f t="shared" si="5"/>
        <v>0</v>
      </c>
    </row>
    <row r="68" spans="2:14" ht="12.75">
      <c r="B68" s="296"/>
      <c r="C68" s="296"/>
      <c r="D68" s="296"/>
      <c r="E68" s="297"/>
      <c r="F68" s="298"/>
      <c r="G68" s="299"/>
      <c r="H68" s="299"/>
      <c r="I68" s="299"/>
      <c r="J68" s="299"/>
      <c r="K68" s="310">
        <f t="shared" si="6"/>
        <v>0</v>
      </c>
      <c r="L68" s="303"/>
      <c r="M68" s="299"/>
      <c r="N68" s="212">
        <f t="shared" si="5"/>
        <v>0</v>
      </c>
    </row>
    <row r="69" spans="2:14" ht="12.75">
      <c r="B69" s="296"/>
      <c r="C69" s="296"/>
      <c r="D69" s="296"/>
      <c r="E69" s="297"/>
      <c r="F69" s="298"/>
      <c r="G69" s="299"/>
      <c r="H69" s="299"/>
      <c r="I69" s="299"/>
      <c r="J69" s="299"/>
      <c r="K69" s="310">
        <f t="shared" si="6"/>
        <v>0</v>
      </c>
      <c r="L69" s="303"/>
      <c r="M69" s="299"/>
      <c r="N69" s="212">
        <f t="shared" si="5"/>
        <v>0</v>
      </c>
    </row>
    <row r="70" spans="2:14" ht="12.75">
      <c r="B70" s="296"/>
      <c r="C70" s="296"/>
      <c r="D70" s="296"/>
      <c r="E70" s="297"/>
      <c r="F70" s="298"/>
      <c r="G70" s="299"/>
      <c r="H70" s="299"/>
      <c r="I70" s="299"/>
      <c r="J70" s="299"/>
      <c r="K70" s="310">
        <f t="shared" si="6"/>
        <v>0</v>
      </c>
      <c r="L70" s="303"/>
      <c r="M70" s="299"/>
      <c r="N70" s="212">
        <f t="shared" si="5"/>
        <v>0</v>
      </c>
    </row>
    <row r="71" spans="2:14" ht="12.75">
      <c r="B71" s="296"/>
      <c r="C71" s="296"/>
      <c r="D71" s="296"/>
      <c r="E71" s="297"/>
      <c r="F71" s="298"/>
      <c r="G71" s="299"/>
      <c r="H71" s="299"/>
      <c r="I71" s="299"/>
      <c r="J71" s="299"/>
      <c r="K71" s="310">
        <f t="shared" si="6"/>
        <v>0</v>
      </c>
      <c r="L71" s="303"/>
      <c r="M71" s="299"/>
      <c r="N71" s="212">
        <f t="shared" si="5"/>
        <v>0</v>
      </c>
    </row>
    <row r="72" spans="2:14" ht="12.75">
      <c r="B72" s="296"/>
      <c r="C72" s="296"/>
      <c r="D72" s="296"/>
      <c r="E72" s="297"/>
      <c r="F72" s="298"/>
      <c r="G72" s="299"/>
      <c r="H72" s="299"/>
      <c r="I72" s="299"/>
      <c r="J72" s="299"/>
      <c r="K72" s="310">
        <f t="shared" si="6"/>
        <v>0</v>
      </c>
      <c r="L72" s="303"/>
      <c r="M72" s="299"/>
      <c r="N72" s="212">
        <f t="shared" si="5"/>
        <v>0</v>
      </c>
    </row>
    <row r="73" spans="2:14" ht="12.75">
      <c r="B73" s="296"/>
      <c r="C73" s="296"/>
      <c r="D73" s="296"/>
      <c r="E73" s="297"/>
      <c r="F73" s="298"/>
      <c r="G73" s="299"/>
      <c r="H73" s="299"/>
      <c r="I73" s="299"/>
      <c r="J73" s="299"/>
      <c r="K73" s="310">
        <f t="shared" si="6"/>
        <v>0</v>
      </c>
      <c r="L73" s="303"/>
      <c r="M73" s="299"/>
      <c r="N73" s="212">
        <f t="shared" si="5"/>
        <v>0</v>
      </c>
    </row>
    <row r="74" spans="2:14" ht="12.75">
      <c r="B74" s="296"/>
      <c r="C74" s="296"/>
      <c r="D74" s="296"/>
      <c r="E74" s="297"/>
      <c r="F74" s="298"/>
      <c r="G74" s="299"/>
      <c r="H74" s="299"/>
      <c r="I74" s="299"/>
      <c r="J74" s="299"/>
      <c r="K74" s="310">
        <f t="shared" si="6"/>
        <v>0</v>
      </c>
      <c r="L74" s="303"/>
      <c r="M74" s="299"/>
      <c r="N74" s="212">
        <f t="shared" si="5"/>
        <v>0</v>
      </c>
    </row>
    <row r="75" spans="2:14" ht="12.75">
      <c r="B75" s="296"/>
      <c r="C75" s="296"/>
      <c r="D75" s="296"/>
      <c r="E75" s="297"/>
      <c r="F75" s="298"/>
      <c r="G75" s="299"/>
      <c r="H75" s="299"/>
      <c r="I75" s="299"/>
      <c r="J75" s="299"/>
      <c r="K75" s="310">
        <f t="shared" si="6"/>
        <v>0</v>
      </c>
      <c r="L75" s="303"/>
      <c r="M75" s="299"/>
      <c r="N75" s="212">
        <f t="shared" si="5"/>
        <v>0</v>
      </c>
    </row>
    <row r="76" spans="2:14" ht="12.75">
      <c r="B76" s="296"/>
      <c r="C76" s="296"/>
      <c r="D76" s="296"/>
      <c r="E76" s="297"/>
      <c r="F76" s="298"/>
      <c r="G76" s="299"/>
      <c r="H76" s="299"/>
      <c r="I76" s="299"/>
      <c r="J76" s="299"/>
      <c r="K76" s="310">
        <f t="shared" si="6"/>
        <v>0</v>
      </c>
      <c r="L76" s="303"/>
      <c r="M76" s="299"/>
      <c r="N76" s="212">
        <f t="shared" si="5"/>
        <v>0</v>
      </c>
    </row>
    <row r="77" spans="2:14" ht="12.75">
      <c r="B77" s="296"/>
      <c r="C77" s="296"/>
      <c r="D77" s="296"/>
      <c r="E77" s="297"/>
      <c r="F77" s="298"/>
      <c r="G77" s="299"/>
      <c r="H77" s="299"/>
      <c r="I77" s="299"/>
      <c r="J77" s="299"/>
      <c r="K77" s="310">
        <f>SUM(G77:J77)</f>
        <v>0</v>
      </c>
      <c r="L77" s="303"/>
      <c r="M77" s="299"/>
      <c r="N77" s="212">
        <f t="shared" si="5"/>
        <v>0</v>
      </c>
    </row>
    <row r="78" spans="2:14" ht="12.75">
      <c r="B78" s="301"/>
      <c r="C78" s="302"/>
      <c r="D78" s="311" t="s">
        <v>24</v>
      </c>
      <c r="E78" s="314"/>
      <c r="F78" s="314"/>
      <c r="G78" s="213">
        <f aca="true" t="shared" si="7" ref="G78:N78">SUM(G60:G77)</f>
        <v>167817.85</v>
      </c>
      <c r="H78" s="213">
        <f t="shared" si="7"/>
        <v>18924084.029999994</v>
      </c>
      <c r="I78" s="213">
        <f t="shared" si="7"/>
        <v>0</v>
      </c>
      <c r="J78" s="213">
        <f t="shared" si="7"/>
        <v>-1113907.9200000002</v>
      </c>
      <c r="K78" s="213">
        <f t="shared" si="7"/>
        <v>17977993.959999993</v>
      </c>
      <c r="L78" s="213">
        <f t="shared" si="7"/>
        <v>-10904153.850000042</v>
      </c>
      <c r="M78" s="213">
        <f t="shared" si="7"/>
        <v>-1323725.6300000001</v>
      </c>
      <c r="N78" s="213">
        <f t="shared" si="7"/>
        <v>5750114.479999951</v>
      </c>
    </row>
  </sheetData>
  <sheetProtection insertRows="0" deleteRows="0"/>
  <mergeCells count="1">
    <mergeCell ref="I5:K5"/>
  </mergeCells>
  <dataValidations count="2">
    <dataValidation type="list" allowBlank="1" showInputMessage="1" showErrorMessage="1" sqref="D20:D52">
      <formula1>rPipelineAssets</formula1>
    </dataValidation>
    <dataValidation type="list" allowBlank="1" showInputMessage="1" showErrorMessage="1" sqref="D61: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2" sqref="A2"/>
    </sheetView>
  </sheetViews>
  <sheetFormatPr defaultColWidth="9.140625" defaultRowHeight="12.75"/>
  <cols>
    <col min="1" max="1" width="12.140625" style="235" customWidth="1"/>
    <col min="2" max="2" width="21.00390625" style="235" customWidth="1"/>
    <col min="3" max="3" width="42.28125" style="235" customWidth="1"/>
    <col min="4" max="4" width="28.8515625" style="235" customWidth="1"/>
    <col min="5" max="5" width="22.57421875" style="235" customWidth="1"/>
    <col min="6" max="6" width="20.57421875" style="235" customWidth="1"/>
    <col min="7" max="7" width="22.57421875" style="235" customWidth="1"/>
    <col min="8" max="8" width="37.421875" style="235" customWidth="1"/>
    <col min="9" max="9" width="25.140625" style="235" customWidth="1"/>
    <col min="10" max="16384" width="9.140625" style="235" customWidth="1"/>
  </cols>
  <sheetData>
    <row r="1" spans="2:7" ht="20.25">
      <c r="B1" s="234" t="s">
        <v>116</v>
      </c>
      <c r="C1" s="234"/>
      <c r="D1" s="218"/>
      <c r="E1" s="218"/>
      <c r="F1" s="218"/>
      <c r="G1" s="218"/>
    </row>
    <row r="2" spans="2:7" ht="20.25">
      <c r="B2" s="180" t="str">
        <f>Tradingname</f>
        <v>Eastern Gas Pipeline</v>
      </c>
      <c r="C2" s="181"/>
      <c r="D2" s="234"/>
      <c r="E2" s="454" t="s">
        <v>412</v>
      </c>
      <c r="F2" s="454"/>
      <c r="G2" s="454"/>
    </row>
    <row r="3" spans="2:7" ht="17.25" customHeight="1">
      <c r="B3" s="182" t="s">
        <v>182</v>
      </c>
      <c r="C3" s="183">
        <f>Yearending</f>
        <v>44926</v>
      </c>
      <c r="E3" s="454"/>
      <c r="F3" s="454"/>
      <c r="G3" s="454"/>
    </row>
    <row r="4" spans="5:7" ht="12.75">
      <c r="E4" s="454"/>
      <c r="F4" s="454"/>
      <c r="G4" s="454"/>
    </row>
    <row r="5" spans="2:7" ht="15.75">
      <c r="B5" s="236" t="s">
        <v>216</v>
      </c>
      <c r="C5" s="237"/>
      <c r="D5" s="237"/>
      <c r="E5" s="237"/>
      <c r="F5" s="238"/>
      <c r="G5" s="237"/>
    </row>
    <row r="6" spans="2:7" ht="15.75">
      <c r="B6" s="236"/>
      <c r="C6" s="237"/>
      <c r="D6" s="237"/>
      <c r="E6" s="237"/>
      <c r="F6" s="238"/>
      <c r="G6" s="237"/>
    </row>
    <row r="7" spans="2:7" ht="40.5" customHeight="1">
      <c r="B7" s="229" t="s">
        <v>224</v>
      </c>
      <c r="C7" s="229" t="s">
        <v>171</v>
      </c>
      <c r="D7" s="229" t="s">
        <v>172</v>
      </c>
      <c r="E7" s="284" t="s">
        <v>173</v>
      </c>
      <c r="F7" s="284" t="s">
        <v>66</v>
      </c>
      <c r="G7" s="284" t="s">
        <v>131</v>
      </c>
    </row>
    <row r="8" spans="2:7" ht="12.75">
      <c r="B8" s="231"/>
      <c r="C8" s="231"/>
      <c r="D8" s="248"/>
      <c r="E8" s="308" t="s">
        <v>183</v>
      </c>
      <c r="F8" s="308"/>
      <c r="G8" s="308" t="s">
        <v>183</v>
      </c>
    </row>
    <row r="9" spans="2:8" ht="12.75">
      <c r="B9" s="225" t="s">
        <v>637</v>
      </c>
      <c r="C9" s="225" t="s">
        <v>638</v>
      </c>
      <c r="D9" s="225" t="s">
        <v>65</v>
      </c>
      <c r="E9" s="367">
        <v>26268638.22</v>
      </c>
      <c r="F9" s="368">
        <v>0.10544854502168405</v>
      </c>
      <c r="G9" s="212">
        <f aca="true" t="shared" si="0" ref="G9:G40">E9*F9</f>
        <v>2769989.68</v>
      </c>
      <c r="H9" s="283"/>
    </row>
    <row r="10" spans="2:7" ht="12.75">
      <c r="B10" s="225" t="s">
        <v>637</v>
      </c>
      <c r="C10" s="225" t="s">
        <v>639</v>
      </c>
      <c r="D10" s="225" t="s">
        <v>65</v>
      </c>
      <c r="E10" s="367">
        <v>6298782.7900000075</v>
      </c>
      <c r="F10" s="368">
        <v>0.08377871687174013</v>
      </c>
      <c r="G10" s="212">
        <f t="shared" si="0"/>
        <v>527703.94</v>
      </c>
    </row>
    <row r="11" spans="2:7" ht="12.75">
      <c r="B11" s="225" t="s">
        <v>637</v>
      </c>
      <c r="C11" s="225" t="s">
        <v>640</v>
      </c>
      <c r="D11" s="225" t="s">
        <v>65</v>
      </c>
      <c r="E11" s="367">
        <v>389941.26</v>
      </c>
      <c r="F11" s="368">
        <v>0.08999986305629726</v>
      </c>
      <c r="G11" s="212">
        <f t="shared" si="0"/>
        <v>35094.66</v>
      </c>
    </row>
    <row r="12" spans="2:7" ht="12.75">
      <c r="B12" s="225" t="s">
        <v>637</v>
      </c>
      <c r="C12" s="225" t="s">
        <v>641</v>
      </c>
      <c r="D12" s="225" t="s">
        <v>65</v>
      </c>
      <c r="E12" s="367">
        <v>3717062.960000001</v>
      </c>
      <c r="F12" s="368">
        <v>0.22240374696262902</v>
      </c>
      <c r="G12" s="212">
        <f t="shared" si="0"/>
        <v>826688.730000001</v>
      </c>
    </row>
    <row r="13" spans="2:7" ht="12.75">
      <c r="B13" s="225"/>
      <c r="C13" s="225"/>
      <c r="D13" s="225"/>
      <c r="E13" s="367"/>
      <c r="F13" s="368"/>
      <c r="G13" s="212">
        <f t="shared" si="0"/>
        <v>0</v>
      </c>
    </row>
    <row r="14" spans="2:7" ht="12.75">
      <c r="B14" s="225"/>
      <c r="C14" s="225"/>
      <c r="D14" s="225"/>
      <c r="E14" s="367"/>
      <c r="F14" s="368"/>
      <c r="G14" s="212">
        <f t="shared" si="0"/>
        <v>0</v>
      </c>
    </row>
    <row r="15" spans="2:7" ht="12.75">
      <c r="B15" s="225"/>
      <c r="C15" s="225"/>
      <c r="D15" s="225"/>
      <c r="E15" s="226"/>
      <c r="F15" s="227"/>
      <c r="G15" s="212">
        <f t="shared" si="0"/>
        <v>0</v>
      </c>
    </row>
    <row r="16" spans="2:7" ht="12.75">
      <c r="B16" s="225"/>
      <c r="C16" s="225"/>
      <c r="D16" s="225"/>
      <c r="E16" s="226"/>
      <c r="F16" s="227"/>
      <c r="G16" s="212">
        <f t="shared" si="0"/>
        <v>0</v>
      </c>
    </row>
    <row r="17" spans="2:7" ht="12.75">
      <c r="B17" s="225"/>
      <c r="C17" s="225"/>
      <c r="D17" s="225"/>
      <c r="E17" s="226"/>
      <c r="F17" s="227"/>
      <c r="G17" s="212">
        <f t="shared" si="0"/>
        <v>0</v>
      </c>
    </row>
    <row r="18" spans="2:7" ht="12.75">
      <c r="B18" s="225"/>
      <c r="C18" s="225"/>
      <c r="D18" s="225"/>
      <c r="E18" s="226"/>
      <c r="F18" s="227"/>
      <c r="G18" s="212">
        <f t="shared" si="0"/>
        <v>0</v>
      </c>
    </row>
    <row r="19" spans="2:7" ht="12.75">
      <c r="B19" s="225"/>
      <c r="C19" s="225"/>
      <c r="D19" s="225"/>
      <c r="E19" s="226"/>
      <c r="F19" s="227"/>
      <c r="G19" s="212">
        <f t="shared" si="0"/>
        <v>0</v>
      </c>
    </row>
    <row r="20" spans="2:7" ht="12.75">
      <c r="B20" s="225"/>
      <c r="C20" s="225"/>
      <c r="D20" s="225"/>
      <c r="E20" s="226"/>
      <c r="F20" s="227"/>
      <c r="G20" s="212">
        <f t="shared" si="0"/>
        <v>0</v>
      </c>
    </row>
    <row r="21" spans="2:7" ht="12.75">
      <c r="B21" s="225"/>
      <c r="C21" s="225"/>
      <c r="D21" s="225"/>
      <c r="E21" s="226"/>
      <c r="F21" s="227"/>
      <c r="G21" s="212">
        <f t="shared" si="0"/>
        <v>0</v>
      </c>
    </row>
    <row r="22" spans="2:7" ht="12.75">
      <c r="B22" s="225"/>
      <c r="C22" s="225"/>
      <c r="D22" s="225"/>
      <c r="E22" s="226"/>
      <c r="F22" s="227"/>
      <c r="G22" s="212">
        <f t="shared" si="0"/>
        <v>0</v>
      </c>
    </row>
    <row r="23" spans="2:7" ht="12.75">
      <c r="B23" s="225"/>
      <c r="C23" s="225"/>
      <c r="D23" s="225"/>
      <c r="E23" s="226"/>
      <c r="F23" s="227"/>
      <c r="G23" s="212">
        <f t="shared" si="0"/>
        <v>0</v>
      </c>
    </row>
    <row r="24" spans="2:7" ht="12.75">
      <c r="B24" s="225"/>
      <c r="C24" s="225"/>
      <c r="D24" s="225"/>
      <c r="E24" s="226"/>
      <c r="F24" s="227"/>
      <c r="G24" s="212">
        <f t="shared" si="0"/>
        <v>0</v>
      </c>
    </row>
    <row r="25" spans="2:7" ht="12.75">
      <c r="B25" s="225"/>
      <c r="C25" s="225"/>
      <c r="D25" s="225"/>
      <c r="E25" s="226"/>
      <c r="F25" s="227"/>
      <c r="G25" s="212">
        <f t="shared" si="0"/>
        <v>0</v>
      </c>
    </row>
    <row r="26" spans="2:7" ht="12.75">
      <c r="B26" s="225"/>
      <c r="C26" s="225"/>
      <c r="D26" s="225"/>
      <c r="E26" s="226"/>
      <c r="F26" s="227"/>
      <c r="G26" s="212">
        <f t="shared" si="0"/>
        <v>0</v>
      </c>
    </row>
    <row r="27" spans="2:7" ht="12.75">
      <c r="B27" s="225"/>
      <c r="C27" s="225"/>
      <c r="D27" s="225"/>
      <c r="E27" s="226"/>
      <c r="F27" s="227"/>
      <c r="G27" s="212">
        <f t="shared" si="0"/>
        <v>0</v>
      </c>
    </row>
    <row r="28" spans="2:7" ht="12.75">
      <c r="B28" s="225"/>
      <c r="C28" s="225"/>
      <c r="D28" s="225"/>
      <c r="E28" s="226"/>
      <c r="F28" s="227"/>
      <c r="G28" s="212">
        <f t="shared" si="0"/>
        <v>0</v>
      </c>
    </row>
    <row r="29" spans="2:7" ht="12.75">
      <c r="B29" s="225"/>
      <c r="C29" s="225"/>
      <c r="D29" s="225"/>
      <c r="E29" s="226"/>
      <c r="F29" s="227"/>
      <c r="G29" s="212">
        <f t="shared" si="0"/>
        <v>0</v>
      </c>
    </row>
    <row r="30" spans="2:7" ht="12.75">
      <c r="B30" s="225"/>
      <c r="C30" s="225"/>
      <c r="D30" s="225"/>
      <c r="E30" s="226"/>
      <c r="F30" s="227"/>
      <c r="G30" s="212">
        <f t="shared" si="0"/>
        <v>0</v>
      </c>
    </row>
    <row r="31" spans="2:9" ht="12.75">
      <c r="B31" s="225"/>
      <c r="C31" s="225"/>
      <c r="D31" s="225"/>
      <c r="E31" s="226"/>
      <c r="F31" s="227"/>
      <c r="G31" s="212">
        <f t="shared" si="0"/>
        <v>0</v>
      </c>
      <c r="H31" s="315"/>
      <c r="I31" s="315"/>
    </row>
    <row r="32" spans="2:9" ht="12.75">
      <c r="B32" s="225"/>
      <c r="C32" s="225"/>
      <c r="D32" s="225"/>
      <c r="E32" s="226"/>
      <c r="F32" s="227"/>
      <c r="G32" s="212">
        <f t="shared" si="0"/>
        <v>0</v>
      </c>
      <c r="H32" s="315"/>
      <c r="I32" s="315"/>
    </row>
    <row r="33" spans="2:9" ht="12.75">
      <c r="B33" s="225"/>
      <c r="C33" s="225"/>
      <c r="D33" s="225"/>
      <c r="E33" s="226"/>
      <c r="F33" s="227"/>
      <c r="G33" s="212">
        <f t="shared" si="0"/>
        <v>0</v>
      </c>
      <c r="H33" s="315"/>
      <c r="I33" s="315"/>
    </row>
    <row r="34" spans="2:9" ht="12.75">
      <c r="B34" s="225"/>
      <c r="C34" s="225"/>
      <c r="D34" s="225"/>
      <c r="E34" s="226"/>
      <c r="F34" s="227"/>
      <c r="G34" s="212">
        <f t="shared" si="0"/>
        <v>0</v>
      </c>
      <c r="H34" s="315"/>
      <c r="I34" s="315"/>
    </row>
    <row r="35" spans="2:9" ht="12.75">
      <c r="B35" s="225"/>
      <c r="C35" s="225"/>
      <c r="D35" s="225"/>
      <c r="E35" s="226"/>
      <c r="F35" s="227"/>
      <c r="G35" s="212">
        <f t="shared" si="0"/>
        <v>0</v>
      </c>
      <c r="H35" s="315"/>
      <c r="I35" s="315"/>
    </row>
    <row r="36" spans="2:9" ht="12.75">
      <c r="B36" s="225"/>
      <c r="C36" s="225"/>
      <c r="D36" s="225"/>
      <c r="E36" s="226"/>
      <c r="F36" s="227"/>
      <c r="G36" s="212">
        <f t="shared" si="0"/>
        <v>0</v>
      </c>
      <c r="H36" s="315"/>
      <c r="I36" s="315"/>
    </row>
    <row r="37" spans="2:7" ht="12.75">
      <c r="B37" s="225"/>
      <c r="C37" s="225"/>
      <c r="D37" s="225"/>
      <c r="E37" s="226"/>
      <c r="F37" s="227"/>
      <c r="G37" s="212">
        <f t="shared" si="0"/>
        <v>0</v>
      </c>
    </row>
    <row r="38" spans="2:7" ht="12.75">
      <c r="B38" s="225"/>
      <c r="C38" s="225"/>
      <c r="D38" s="225"/>
      <c r="E38" s="226"/>
      <c r="F38" s="227"/>
      <c r="G38" s="212">
        <f t="shared" si="0"/>
        <v>0</v>
      </c>
    </row>
    <row r="39" spans="2:7" ht="12.75">
      <c r="B39" s="225"/>
      <c r="C39" s="225"/>
      <c r="D39" s="225"/>
      <c r="E39" s="226"/>
      <c r="F39" s="227"/>
      <c r="G39" s="212">
        <f t="shared" si="0"/>
        <v>0</v>
      </c>
    </row>
    <row r="40" spans="2:7" ht="12.75">
      <c r="B40" s="225"/>
      <c r="C40" s="225"/>
      <c r="D40" s="225"/>
      <c r="E40" s="226"/>
      <c r="F40" s="227"/>
      <c r="G40" s="212">
        <f t="shared" si="0"/>
        <v>0</v>
      </c>
    </row>
    <row r="41" spans="2:7" ht="12.75">
      <c r="B41" s="228"/>
      <c r="C41" s="460" t="s">
        <v>23</v>
      </c>
      <c r="D41" s="461"/>
      <c r="E41" s="212">
        <f>SUM(E9:E40)</f>
        <v>36674425.230000004</v>
      </c>
      <c r="F41" s="233"/>
      <c r="G41" s="212">
        <f>SUM(G9:G40)</f>
        <v>4159477.010000001</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2" sqref="A2"/>
    </sheetView>
  </sheetViews>
  <sheetFormatPr defaultColWidth="8.7109375" defaultRowHeight="12.75"/>
  <cols>
    <col min="1" max="1" width="11.421875" style="291" customWidth="1"/>
    <col min="2" max="2" width="22.28125" style="291" customWidth="1"/>
    <col min="3" max="3" width="40.7109375" style="291" customWidth="1"/>
    <col min="4" max="4" width="50.57421875" style="291" customWidth="1"/>
    <col min="5" max="5" width="23.7109375" style="291" customWidth="1"/>
    <col min="6" max="6" width="11.28125" style="291" bestFit="1" customWidth="1"/>
    <col min="7" max="29" width="12.28125" style="291" bestFit="1" customWidth="1"/>
    <col min="30" max="48" width="12.57421875" style="291" bestFit="1" customWidth="1"/>
    <col min="49" max="60" width="8.7109375" style="291" customWidth="1"/>
    <col min="61" max="61" width="13.57421875" style="291" customWidth="1"/>
    <col min="62" max="16384" width="8.7109375" style="291" customWidth="1"/>
  </cols>
  <sheetData>
    <row r="1" ht="20.25">
      <c r="B1" s="290" t="s">
        <v>165</v>
      </c>
    </row>
    <row r="2" spans="2:3" ht="15">
      <c r="B2" s="180" t="str">
        <f>Tradingname</f>
        <v>Eastern Gas Pipeline</v>
      </c>
      <c r="C2" s="181"/>
    </row>
    <row r="3" spans="2:63" ht="19.5" customHeight="1">
      <c r="B3" s="182" t="s">
        <v>182</v>
      </c>
      <c r="C3" s="183">
        <f>Yearending</f>
        <v>44926</v>
      </c>
      <c r="BI3" s="316"/>
      <c r="BJ3" s="316"/>
      <c r="BK3" s="316"/>
    </row>
    <row r="4" spans="2:63" ht="20.25">
      <c r="B4" s="290"/>
      <c r="BI4" s="316"/>
      <c r="BJ4" s="316"/>
      <c r="BK4" s="316"/>
    </row>
    <row r="5" spans="2:63" ht="15.75">
      <c r="B5" s="293" t="s">
        <v>199</v>
      </c>
      <c r="BI5" s="316"/>
      <c r="BJ5" s="316"/>
      <c r="BK5" s="316"/>
    </row>
    <row r="6" ht="12.75"/>
    <row r="7" spans="2:61" ht="45" customHeight="1">
      <c r="B7" s="304" t="s">
        <v>224</v>
      </c>
      <c r="C7" s="305" t="s">
        <v>81</v>
      </c>
      <c r="D7" s="305"/>
      <c r="E7" s="325" t="s">
        <v>23</v>
      </c>
      <c r="F7" s="462" t="s">
        <v>80</v>
      </c>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317" t="s">
        <v>207</v>
      </c>
    </row>
    <row r="8" spans="2:60" ht="12.75">
      <c r="B8" s="318"/>
      <c r="C8" s="295"/>
      <c r="D8" s="295"/>
      <c r="E8" s="295"/>
      <c r="F8" s="331" t="str">
        <f>RIGHT(TEXT(C38,"dd/mm/yyyy"),4)</f>
        <v>1998</v>
      </c>
      <c r="G8" s="332">
        <f>F8+1</f>
        <v>1999</v>
      </c>
      <c r="H8" s="332">
        <f aca="true" t="shared" si="0" ref="H8:BG8">G8+1</f>
        <v>2000</v>
      </c>
      <c r="I8" s="332">
        <f t="shared" si="0"/>
        <v>2001</v>
      </c>
      <c r="J8" s="332">
        <f t="shared" si="0"/>
        <v>2002</v>
      </c>
      <c r="K8" s="332">
        <f t="shared" si="0"/>
        <v>2003</v>
      </c>
      <c r="L8" s="332">
        <f t="shared" si="0"/>
        <v>2004</v>
      </c>
      <c r="M8" s="332">
        <f t="shared" si="0"/>
        <v>2005</v>
      </c>
      <c r="N8" s="332">
        <f t="shared" si="0"/>
        <v>2006</v>
      </c>
      <c r="O8" s="332">
        <f t="shared" si="0"/>
        <v>2007</v>
      </c>
      <c r="P8" s="332">
        <f t="shared" si="0"/>
        <v>2008</v>
      </c>
      <c r="Q8" s="332">
        <f t="shared" si="0"/>
        <v>2009</v>
      </c>
      <c r="R8" s="332">
        <f t="shared" si="0"/>
        <v>2010</v>
      </c>
      <c r="S8" s="332">
        <f t="shared" si="0"/>
        <v>2011</v>
      </c>
      <c r="T8" s="332">
        <f t="shared" si="0"/>
        <v>2012</v>
      </c>
      <c r="U8" s="332">
        <f t="shared" si="0"/>
        <v>2013</v>
      </c>
      <c r="V8" s="332">
        <f t="shared" si="0"/>
        <v>2014</v>
      </c>
      <c r="W8" s="332">
        <f t="shared" si="0"/>
        <v>2015</v>
      </c>
      <c r="X8" s="332">
        <f t="shared" si="0"/>
        <v>2016</v>
      </c>
      <c r="Y8" s="332">
        <f t="shared" si="0"/>
        <v>2017</v>
      </c>
      <c r="Z8" s="332">
        <f t="shared" si="0"/>
        <v>2018</v>
      </c>
      <c r="AA8" s="332">
        <f t="shared" si="0"/>
        <v>2019</v>
      </c>
      <c r="AB8" s="332">
        <f t="shared" si="0"/>
        <v>2020</v>
      </c>
      <c r="AC8" s="332">
        <f t="shared" si="0"/>
        <v>2021</v>
      </c>
      <c r="AD8" s="332">
        <f t="shared" si="0"/>
        <v>2022</v>
      </c>
      <c r="AE8" s="332">
        <f t="shared" si="0"/>
        <v>2023</v>
      </c>
      <c r="AF8" s="332">
        <f t="shared" si="0"/>
        <v>2024</v>
      </c>
      <c r="AG8" s="332">
        <f t="shared" si="0"/>
        <v>2025</v>
      </c>
      <c r="AH8" s="332">
        <f t="shared" si="0"/>
        <v>2026</v>
      </c>
      <c r="AI8" s="332">
        <f t="shared" si="0"/>
        <v>2027</v>
      </c>
      <c r="AJ8" s="332">
        <f t="shared" si="0"/>
        <v>2028</v>
      </c>
      <c r="AK8" s="332">
        <f t="shared" si="0"/>
        <v>2029</v>
      </c>
      <c r="AL8" s="332">
        <f t="shared" si="0"/>
        <v>2030</v>
      </c>
      <c r="AM8" s="332">
        <f t="shared" si="0"/>
        <v>2031</v>
      </c>
      <c r="AN8" s="332">
        <f t="shared" si="0"/>
        <v>2032</v>
      </c>
      <c r="AO8" s="332">
        <f t="shared" si="0"/>
        <v>2033</v>
      </c>
      <c r="AP8" s="332">
        <f t="shared" si="0"/>
        <v>2034</v>
      </c>
      <c r="AQ8" s="332">
        <f t="shared" si="0"/>
        <v>2035</v>
      </c>
      <c r="AR8" s="332">
        <f t="shared" si="0"/>
        <v>2036</v>
      </c>
      <c r="AS8" s="332">
        <f t="shared" si="0"/>
        <v>2037</v>
      </c>
      <c r="AT8" s="332">
        <f t="shared" si="0"/>
        <v>2038</v>
      </c>
      <c r="AU8" s="332">
        <f t="shared" si="0"/>
        <v>2039</v>
      </c>
      <c r="AV8" s="332">
        <f t="shared" si="0"/>
        <v>2040</v>
      </c>
      <c r="AW8" s="332">
        <f t="shared" si="0"/>
        <v>2041</v>
      </c>
      <c r="AX8" s="332">
        <f t="shared" si="0"/>
        <v>2042</v>
      </c>
      <c r="AY8" s="332">
        <f t="shared" si="0"/>
        <v>2043</v>
      </c>
      <c r="AZ8" s="332">
        <f t="shared" si="0"/>
        <v>2044</v>
      </c>
      <c r="BA8" s="332">
        <f t="shared" si="0"/>
        <v>2045</v>
      </c>
      <c r="BB8" s="332">
        <f t="shared" si="0"/>
        <v>2046</v>
      </c>
      <c r="BC8" s="332">
        <f t="shared" si="0"/>
        <v>2047</v>
      </c>
      <c r="BD8" s="332">
        <f t="shared" si="0"/>
        <v>2048</v>
      </c>
      <c r="BE8" s="332">
        <f t="shared" si="0"/>
        <v>2049</v>
      </c>
      <c r="BF8" s="332">
        <f t="shared" si="0"/>
        <v>2050</v>
      </c>
      <c r="BG8" s="332">
        <f t="shared" si="0"/>
        <v>2051</v>
      </c>
      <c r="BH8" s="332">
        <f>BG8+1</f>
        <v>2052</v>
      </c>
    </row>
    <row r="9" spans="2:60" ht="12.75">
      <c r="B9" s="319"/>
      <c r="C9" s="326" t="s">
        <v>64</v>
      </c>
      <c r="D9" s="327"/>
      <c r="E9" s="212"/>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row>
    <row r="10" spans="2:60" ht="12.75">
      <c r="B10" s="319" t="s">
        <v>600</v>
      </c>
      <c r="C10" s="326"/>
      <c r="D10" s="327" t="s">
        <v>70</v>
      </c>
      <c r="E10" s="212">
        <f aca="true" t="shared" si="1" ref="E10:E16">SUM(F10:BH10)</f>
        <v>439355882.3900187</v>
      </c>
      <c r="F10" s="196">
        <v>42258103.09083967</v>
      </c>
      <c r="G10" s="196">
        <v>151358465.24102426</v>
      </c>
      <c r="H10" s="196">
        <v>245739314.0581548</v>
      </c>
      <c r="I10" s="196">
        <v>0</v>
      </c>
      <c r="J10" s="196">
        <v>0</v>
      </c>
      <c r="K10" s="196">
        <v>0</v>
      </c>
      <c r="L10" s="196">
        <v>0</v>
      </c>
      <c r="M10" s="196">
        <v>0</v>
      </c>
      <c r="N10" s="196">
        <v>0</v>
      </c>
      <c r="O10" s="196">
        <v>0</v>
      </c>
      <c r="P10" s="196">
        <v>0</v>
      </c>
      <c r="Q10" s="196">
        <v>0</v>
      </c>
      <c r="R10" s="196">
        <v>0</v>
      </c>
      <c r="S10" s="196">
        <v>0</v>
      </c>
      <c r="T10" s="196">
        <v>0</v>
      </c>
      <c r="U10" s="196">
        <v>0</v>
      </c>
      <c r="V10" s="196">
        <v>0</v>
      </c>
      <c r="W10" s="196">
        <v>0</v>
      </c>
      <c r="X10" s="196">
        <v>0</v>
      </c>
      <c r="Y10" s="196">
        <v>0</v>
      </c>
      <c r="Z10" s="196">
        <v>0</v>
      </c>
      <c r="AA10" s="196">
        <v>0</v>
      </c>
      <c r="AB10" s="196">
        <v>0</v>
      </c>
      <c r="AC10" s="196">
        <v>0</v>
      </c>
      <c r="AD10" s="196">
        <v>0</v>
      </c>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row>
    <row r="11" spans="2:60" ht="12.75">
      <c r="B11" s="319" t="s">
        <v>601</v>
      </c>
      <c r="C11" s="326"/>
      <c r="D11" s="327" t="s">
        <v>168</v>
      </c>
      <c r="E11" s="212">
        <f t="shared" si="1"/>
        <v>40697493.0714807</v>
      </c>
      <c r="F11" s="196">
        <v>18641986.164568573</v>
      </c>
      <c r="G11" s="196">
        <v>415436.66167741065</v>
      </c>
      <c r="H11" s="196">
        <v>424694.6676828917</v>
      </c>
      <c r="I11" s="196">
        <v>434158.9883522049</v>
      </c>
      <c r="J11" s="196">
        <v>443834.22140763386</v>
      </c>
      <c r="K11" s="196">
        <v>453725.0670317031</v>
      </c>
      <c r="L11" s="196">
        <v>463836.3301505046</v>
      </c>
      <c r="M11" s="196">
        <v>474172.92276790866</v>
      </c>
      <c r="N11" s="196">
        <v>484739.86635179154</v>
      </c>
      <c r="O11" s="196">
        <v>495542.2942734412</v>
      </c>
      <c r="P11" s="196">
        <v>506585.4543013248</v>
      </c>
      <c r="Q11" s="196">
        <v>517874.7111504299</v>
      </c>
      <c r="R11" s="196">
        <v>529415.5490884172</v>
      </c>
      <c r="S11" s="196">
        <v>541213.5745998527</v>
      </c>
      <c r="T11" s="196">
        <v>553274.5191098105</v>
      </c>
      <c r="U11" s="196">
        <v>565604.2417681726</v>
      </c>
      <c r="V11" s="196">
        <v>578208.7322959764</v>
      </c>
      <c r="W11" s="196">
        <v>591094.1138951922</v>
      </c>
      <c r="X11" s="196">
        <v>604266.6462233466</v>
      </c>
      <c r="Y11" s="196">
        <v>617732.7284344338</v>
      </c>
      <c r="Z11" s="196">
        <v>631498.9022875953</v>
      </c>
      <c r="AA11" s="196">
        <v>645571.8553250744</v>
      </c>
      <c r="AB11" s="196">
        <v>659958.4241209938</v>
      </c>
      <c r="AC11" s="196">
        <v>4811424.879594747</v>
      </c>
      <c r="AD11" s="196">
        <v>5611641.555021279</v>
      </c>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2:60" ht="12.75">
      <c r="B12" s="319" t="s">
        <v>602</v>
      </c>
      <c r="C12" s="326"/>
      <c r="D12" s="327" t="s">
        <v>71</v>
      </c>
      <c r="E12" s="212">
        <f t="shared" si="1"/>
        <v>338153403.2497568</v>
      </c>
      <c r="F12" s="196">
        <v>0</v>
      </c>
      <c r="G12" s="196">
        <v>0</v>
      </c>
      <c r="H12" s="196">
        <v>0</v>
      </c>
      <c r="I12" s="196">
        <v>48048183.39729742</v>
      </c>
      <c r="J12" s="196">
        <v>3630506.218205431</v>
      </c>
      <c r="K12" s="196">
        <v>1680181.8627982778</v>
      </c>
      <c r="L12" s="196">
        <v>563244.4117537062</v>
      </c>
      <c r="M12" s="196">
        <v>2692612.0062733893</v>
      </c>
      <c r="N12" s="196">
        <v>532346.1681033777</v>
      </c>
      <c r="O12" s="196">
        <v>17086560.304488294</v>
      </c>
      <c r="P12" s="196">
        <v>30938830.16155757</v>
      </c>
      <c r="Q12" s="196">
        <v>14253095.730446722</v>
      </c>
      <c r="R12" s="196">
        <v>17473563.918474484</v>
      </c>
      <c r="S12" s="196">
        <v>888160.2111472694</v>
      </c>
      <c r="T12" s="196">
        <v>3445583.203893832</v>
      </c>
      <c r="U12" s="196">
        <v>5512390.625535522</v>
      </c>
      <c r="V12" s="196">
        <v>30045839.27990738</v>
      </c>
      <c r="W12" s="196">
        <v>95117909.15129748</v>
      </c>
      <c r="X12" s="196">
        <v>9531425.081091916</v>
      </c>
      <c r="Y12" s="196">
        <v>6212603.23123896</v>
      </c>
      <c r="Z12" s="196">
        <v>4199821.203561717</v>
      </c>
      <c r="AA12" s="196">
        <v>2114425.488567258</v>
      </c>
      <c r="AB12" s="196">
        <v>4625049.424844988</v>
      </c>
      <c r="AC12" s="196">
        <v>12273498.961090809</v>
      </c>
      <c r="AD12" s="196">
        <v>27287573.20818104</v>
      </c>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row>
    <row r="13" spans="2:60" ht="12.75">
      <c r="B13" s="319" t="s">
        <v>603</v>
      </c>
      <c r="C13" s="326"/>
      <c r="D13" s="327" t="s">
        <v>119</v>
      </c>
      <c r="E13" s="212">
        <f t="shared" si="1"/>
        <v>0</v>
      </c>
      <c r="F13" s="196">
        <v>0</v>
      </c>
      <c r="G13" s="196">
        <v>0</v>
      </c>
      <c r="H13" s="196">
        <v>0</v>
      </c>
      <c r="I13" s="196">
        <v>0</v>
      </c>
      <c r="J13" s="196">
        <v>0</v>
      </c>
      <c r="K13" s="196">
        <v>0</v>
      </c>
      <c r="L13" s="196">
        <v>0</v>
      </c>
      <c r="M13" s="196">
        <v>0</v>
      </c>
      <c r="N13" s="196">
        <v>0</v>
      </c>
      <c r="O13" s="196">
        <v>0</v>
      </c>
      <c r="P13" s="196">
        <v>0</v>
      </c>
      <c r="Q13" s="196">
        <v>0</v>
      </c>
      <c r="R13" s="196">
        <v>0</v>
      </c>
      <c r="S13" s="196">
        <v>0</v>
      </c>
      <c r="T13" s="196">
        <v>0</v>
      </c>
      <c r="U13" s="196">
        <v>0</v>
      </c>
      <c r="V13" s="196">
        <v>0</v>
      </c>
      <c r="W13" s="196">
        <v>0</v>
      </c>
      <c r="X13" s="196">
        <v>0</v>
      </c>
      <c r="Y13" s="196">
        <v>0</v>
      </c>
      <c r="Z13" s="196">
        <v>0</v>
      </c>
      <c r="AA13" s="196">
        <v>0</v>
      </c>
      <c r="AB13" s="196">
        <v>0</v>
      </c>
      <c r="AC13" s="196">
        <v>0</v>
      </c>
      <c r="AD13" s="196">
        <v>0</v>
      </c>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2:60" ht="12.75">
      <c r="B14" s="319" t="s">
        <v>604</v>
      </c>
      <c r="C14" s="326"/>
      <c r="D14" s="327" t="s">
        <v>76</v>
      </c>
      <c r="E14" s="212">
        <f t="shared" si="1"/>
        <v>-1897372.6592344898</v>
      </c>
      <c r="F14" s="196">
        <v>0</v>
      </c>
      <c r="G14" s="196">
        <v>0</v>
      </c>
      <c r="H14" s="196">
        <v>0</v>
      </c>
      <c r="I14" s="196">
        <v>-39899.087329173926</v>
      </c>
      <c r="J14" s="196">
        <v>0</v>
      </c>
      <c r="K14" s="196">
        <v>-10495.958063425858</v>
      </c>
      <c r="L14" s="196">
        <v>0</v>
      </c>
      <c r="M14" s="196">
        <v>0</v>
      </c>
      <c r="N14" s="196">
        <v>0</v>
      </c>
      <c r="O14" s="196">
        <v>-1816159.9296496056</v>
      </c>
      <c r="P14" s="196">
        <v>0</v>
      </c>
      <c r="Q14" s="196">
        <v>0</v>
      </c>
      <c r="R14" s="196">
        <v>0</v>
      </c>
      <c r="S14" s="196">
        <v>0</v>
      </c>
      <c r="T14" s="196">
        <v>0</v>
      </c>
      <c r="U14" s="196">
        <v>0</v>
      </c>
      <c r="V14" s="196">
        <v>0</v>
      </c>
      <c r="W14" s="196">
        <v>0</v>
      </c>
      <c r="X14" s="196">
        <v>0</v>
      </c>
      <c r="Y14" s="196">
        <v>0</v>
      </c>
      <c r="Z14" s="196">
        <v>-17730.57013131661</v>
      </c>
      <c r="AA14" s="196">
        <v>-9765.641087280295</v>
      </c>
      <c r="AB14" s="196">
        <v>0</v>
      </c>
      <c r="AC14" s="196">
        <v>0</v>
      </c>
      <c r="AD14" s="196">
        <v>-3321.4729736872287</v>
      </c>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row>
    <row r="15" spans="2:60" ht="12.75">
      <c r="B15" s="319"/>
      <c r="C15" s="326"/>
      <c r="D15" s="327" t="s">
        <v>316</v>
      </c>
      <c r="E15" s="212">
        <f t="shared" si="1"/>
        <v>0</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2:60" ht="12.75">
      <c r="B16" s="319"/>
      <c r="C16" s="326"/>
      <c r="D16" s="326" t="s">
        <v>72</v>
      </c>
      <c r="E16" s="213">
        <f t="shared" si="1"/>
        <v>816309406.0520219</v>
      </c>
      <c r="F16" s="213">
        <f>SUM(F9:F15)</f>
        <v>60900089.25540824</v>
      </c>
      <c r="G16" s="213">
        <f aca="true" t="shared" si="2" ref="G16:BH16">SUM(G9:G15)</f>
        <v>151773901.90270168</v>
      </c>
      <c r="H16" s="213">
        <f t="shared" si="2"/>
        <v>246164008.72583768</v>
      </c>
      <c r="I16" s="213">
        <f t="shared" si="2"/>
        <v>48442443.29832045</v>
      </c>
      <c r="J16" s="213">
        <f t="shared" si="2"/>
        <v>4074340.4396130648</v>
      </c>
      <c r="K16" s="213">
        <f t="shared" si="2"/>
        <v>2123410.9717665548</v>
      </c>
      <c r="L16" s="213">
        <f t="shared" si="2"/>
        <v>1027080.7419042108</v>
      </c>
      <c r="M16" s="213">
        <f t="shared" si="2"/>
        <v>3166784.929041298</v>
      </c>
      <c r="N16" s="213">
        <f t="shared" si="2"/>
        <v>1017086.0344551692</v>
      </c>
      <c r="O16" s="213">
        <f t="shared" si="2"/>
        <v>15765942.669112127</v>
      </c>
      <c r="P16" s="213">
        <f t="shared" si="2"/>
        <v>31445415.615858894</v>
      </c>
      <c r="Q16" s="213">
        <f t="shared" si="2"/>
        <v>14770970.441597153</v>
      </c>
      <c r="R16" s="213">
        <f t="shared" si="2"/>
        <v>18002979.467562903</v>
      </c>
      <c r="S16" s="213">
        <f t="shared" si="2"/>
        <v>1429373.785747122</v>
      </c>
      <c r="T16" s="213">
        <f t="shared" si="2"/>
        <v>3998857.7230036426</v>
      </c>
      <c r="U16" s="213">
        <f t="shared" si="2"/>
        <v>6077994.867303695</v>
      </c>
      <c r="V16" s="213">
        <f t="shared" si="2"/>
        <v>30624048.012203354</v>
      </c>
      <c r="W16" s="213">
        <f t="shared" si="2"/>
        <v>95709003.26519267</v>
      </c>
      <c r="X16" s="213">
        <f t="shared" si="2"/>
        <v>10135691.727315262</v>
      </c>
      <c r="Y16" s="213">
        <f t="shared" si="2"/>
        <v>6830335.959673394</v>
      </c>
      <c r="Z16" s="213">
        <f t="shared" si="2"/>
        <v>4813589.535717995</v>
      </c>
      <c r="AA16" s="213">
        <f t="shared" si="2"/>
        <v>2750231.7028050525</v>
      </c>
      <c r="AB16" s="213">
        <f t="shared" si="2"/>
        <v>5285007.848965982</v>
      </c>
      <c r="AC16" s="213">
        <f t="shared" si="2"/>
        <v>17084923.840685554</v>
      </c>
      <c r="AD16" s="213">
        <f t="shared" si="2"/>
        <v>32895893.29022863</v>
      </c>
      <c r="AE16" s="213">
        <f t="shared" si="2"/>
        <v>0</v>
      </c>
      <c r="AF16" s="213">
        <f t="shared" si="2"/>
        <v>0</v>
      </c>
      <c r="AG16" s="213">
        <f t="shared" si="2"/>
        <v>0</v>
      </c>
      <c r="AH16" s="213">
        <f t="shared" si="2"/>
        <v>0</v>
      </c>
      <c r="AI16" s="213">
        <f t="shared" si="2"/>
        <v>0</v>
      </c>
      <c r="AJ16" s="213">
        <f t="shared" si="2"/>
        <v>0</v>
      </c>
      <c r="AK16" s="213">
        <f t="shared" si="2"/>
        <v>0</v>
      </c>
      <c r="AL16" s="213">
        <f t="shared" si="2"/>
        <v>0</v>
      </c>
      <c r="AM16" s="213">
        <f t="shared" si="2"/>
        <v>0</v>
      </c>
      <c r="AN16" s="213">
        <f t="shared" si="2"/>
        <v>0</v>
      </c>
      <c r="AO16" s="213">
        <f t="shared" si="2"/>
        <v>0</v>
      </c>
      <c r="AP16" s="213">
        <f t="shared" si="2"/>
        <v>0</v>
      </c>
      <c r="AQ16" s="213">
        <f t="shared" si="2"/>
        <v>0</v>
      </c>
      <c r="AR16" s="213">
        <f t="shared" si="2"/>
        <v>0</v>
      </c>
      <c r="AS16" s="213">
        <f t="shared" si="2"/>
        <v>0</v>
      </c>
      <c r="AT16" s="213">
        <f t="shared" si="2"/>
        <v>0</v>
      </c>
      <c r="AU16" s="213">
        <f t="shared" si="2"/>
        <v>0</v>
      </c>
      <c r="AV16" s="213">
        <f t="shared" si="2"/>
        <v>0</v>
      </c>
      <c r="AW16" s="213">
        <f t="shared" si="2"/>
        <v>0</v>
      </c>
      <c r="AX16" s="213">
        <f t="shared" si="2"/>
        <v>0</v>
      </c>
      <c r="AY16" s="213">
        <f t="shared" si="2"/>
        <v>0</v>
      </c>
      <c r="AZ16" s="213">
        <f t="shared" si="2"/>
        <v>0</v>
      </c>
      <c r="BA16" s="213">
        <f t="shared" si="2"/>
        <v>0</v>
      </c>
      <c r="BB16" s="213">
        <f t="shared" si="2"/>
        <v>0</v>
      </c>
      <c r="BC16" s="213">
        <f t="shared" si="2"/>
        <v>0</v>
      </c>
      <c r="BD16" s="213">
        <f t="shared" si="2"/>
        <v>0</v>
      </c>
      <c r="BE16" s="213">
        <f t="shared" si="2"/>
        <v>0</v>
      </c>
      <c r="BF16" s="213">
        <f t="shared" si="2"/>
        <v>0</v>
      </c>
      <c r="BG16" s="213">
        <f t="shared" si="2"/>
        <v>0</v>
      </c>
      <c r="BH16" s="213">
        <f t="shared" si="2"/>
        <v>0</v>
      </c>
    </row>
    <row r="17" spans="2:60" ht="12.75">
      <c r="B17" s="319"/>
      <c r="C17" s="326" t="s">
        <v>164</v>
      </c>
      <c r="D17" s="326"/>
      <c r="E17" s="212"/>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row>
    <row r="18" spans="2:60" ht="25.5">
      <c r="B18" s="319" t="s">
        <v>605</v>
      </c>
      <c r="C18" s="326"/>
      <c r="D18" s="327" t="s">
        <v>547</v>
      </c>
      <c r="E18" s="212">
        <f aca="true" t="shared" si="3" ref="E18:E23">SUM(F18:BH18)</f>
        <v>0</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2:60" ht="12.75">
      <c r="B19" s="319" t="s">
        <v>606</v>
      </c>
      <c r="C19" s="326"/>
      <c r="D19" s="327" t="s">
        <v>71</v>
      </c>
      <c r="E19" s="212">
        <f t="shared" si="3"/>
        <v>19052886.4621508</v>
      </c>
      <c r="F19" s="196">
        <v>0</v>
      </c>
      <c r="G19" s="196">
        <v>32777.4692256735</v>
      </c>
      <c r="H19" s="196">
        <v>61485.69434267557</v>
      </c>
      <c r="I19" s="196">
        <v>0</v>
      </c>
      <c r="J19" s="196">
        <v>0</v>
      </c>
      <c r="K19" s="196">
        <v>0</v>
      </c>
      <c r="L19" s="196">
        <v>0</v>
      </c>
      <c r="M19" s="196">
        <v>0</v>
      </c>
      <c r="N19" s="196">
        <v>0</v>
      </c>
      <c r="O19" s="196">
        <v>1049.2520601967262</v>
      </c>
      <c r="P19" s="196">
        <v>354000.49304444867</v>
      </c>
      <c r="Q19" s="196">
        <v>1021104.8542665819</v>
      </c>
      <c r="R19" s="196">
        <v>2824.7264562758673</v>
      </c>
      <c r="S19" s="196">
        <v>1530278.9677610705</v>
      </c>
      <c r="T19" s="196">
        <v>2855468.9032742125</v>
      </c>
      <c r="U19" s="196">
        <v>229471.4204325061</v>
      </c>
      <c r="V19" s="196">
        <v>597654.9124647831</v>
      </c>
      <c r="W19" s="196">
        <v>828826.3399407908</v>
      </c>
      <c r="X19" s="196">
        <v>3588349.6107556056</v>
      </c>
      <c r="Y19" s="196">
        <v>739306.427670618</v>
      </c>
      <c r="Z19" s="196">
        <v>882175.3591811857</v>
      </c>
      <c r="AA19" s="196">
        <v>1001835.7782121528</v>
      </c>
      <c r="AB19" s="196">
        <v>2071812.532921304</v>
      </c>
      <c r="AC19" s="196">
        <v>1308278.8373404697</v>
      </c>
      <c r="AD19" s="196">
        <v>1946184.8828002508</v>
      </c>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2:60" ht="12.75">
      <c r="B20" s="319" t="s">
        <v>605</v>
      </c>
      <c r="C20" s="326"/>
      <c r="D20" s="327" t="s">
        <v>119</v>
      </c>
      <c r="E20" s="212">
        <f t="shared" si="3"/>
        <v>0</v>
      </c>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row>
    <row r="21" spans="2:60" ht="12.75">
      <c r="B21" s="319" t="s">
        <v>605</v>
      </c>
      <c r="C21" s="326"/>
      <c r="D21" s="327" t="s">
        <v>76</v>
      </c>
      <c r="E21" s="212">
        <f t="shared" si="3"/>
        <v>0</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2:60" ht="12.75">
      <c r="B22" s="319"/>
      <c r="C22" s="326"/>
      <c r="D22" s="327" t="s">
        <v>316</v>
      </c>
      <c r="E22" s="212">
        <f t="shared" si="3"/>
        <v>0</v>
      </c>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row>
    <row r="23" spans="2:60" ht="12.75">
      <c r="B23" s="319"/>
      <c r="C23" s="326"/>
      <c r="D23" s="326" t="s">
        <v>72</v>
      </c>
      <c r="E23" s="212">
        <f t="shared" si="3"/>
        <v>19052886.4621508</v>
      </c>
      <c r="F23" s="213">
        <f>SUM(F18:F22)</f>
        <v>0</v>
      </c>
      <c r="G23" s="213">
        <f aca="true" t="shared" si="4" ref="G23:BH23">SUM(G18:G22)</f>
        <v>32777.4692256735</v>
      </c>
      <c r="H23" s="213">
        <f t="shared" si="4"/>
        <v>61485.69434267557</v>
      </c>
      <c r="I23" s="213">
        <f t="shared" si="4"/>
        <v>0</v>
      </c>
      <c r="J23" s="213">
        <f t="shared" si="4"/>
        <v>0</v>
      </c>
      <c r="K23" s="213">
        <f t="shared" si="4"/>
        <v>0</v>
      </c>
      <c r="L23" s="213">
        <f t="shared" si="4"/>
        <v>0</v>
      </c>
      <c r="M23" s="213">
        <f t="shared" si="4"/>
        <v>0</v>
      </c>
      <c r="N23" s="213">
        <f t="shared" si="4"/>
        <v>0</v>
      </c>
      <c r="O23" s="213">
        <f t="shared" si="4"/>
        <v>1049.2520601967262</v>
      </c>
      <c r="P23" s="213">
        <f t="shared" si="4"/>
        <v>354000.49304444867</v>
      </c>
      <c r="Q23" s="213">
        <f t="shared" si="4"/>
        <v>1021104.8542665819</v>
      </c>
      <c r="R23" s="213">
        <f t="shared" si="4"/>
        <v>2824.7264562758673</v>
      </c>
      <c r="S23" s="213">
        <f t="shared" si="4"/>
        <v>1530278.9677610705</v>
      </c>
      <c r="T23" s="213">
        <f t="shared" si="4"/>
        <v>2855468.9032742125</v>
      </c>
      <c r="U23" s="213">
        <f t="shared" si="4"/>
        <v>229471.4204325061</v>
      </c>
      <c r="V23" s="213">
        <f t="shared" si="4"/>
        <v>597654.9124647831</v>
      </c>
      <c r="W23" s="213">
        <f t="shared" si="4"/>
        <v>828826.3399407908</v>
      </c>
      <c r="X23" s="213">
        <f t="shared" si="4"/>
        <v>3588349.6107556056</v>
      </c>
      <c r="Y23" s="213">
        <f t="shared" si="4"/>
        <v>739306.427670618</v>
      </c>
      <c r="Z23" s="213">
        <f t="shared" si="4"/>
        <v>882175.3591811857</v>
      </c>
      <c r="AA23" s="213">
        <f t="shared" si="4"/>
        <v>1001835.7782121528</v>
      </c>
      <c r="AB23" s="213">
        <f t="shared" si="4"/>
        <v>2071812.532921304</v>
      </c>
      <c r="AC23" s="213">
        <f t="shared" si="4"/>
        <v>1308278.8373404697</v>
      </c>
      <c r="AD23" s="213">
        <f t="shared" si="4"/>
        <v>1946184.8828002508</v>
      </c>
      <c r="AE23" s="213">
        <f t="shared" si="4"/>
        <v>0</v>
      </c>
      <c r="AF23" s="213">
        <f t="shared" si="4"/>
        <v>0</v>
      </c>
      <c r="AG23" s="213">
        <f t="shared" si="4"/>
        <v>0</v>
      </c>
      <c r="AH23" s="213">
        <f t="shared" si="4"/>
        <v>0</v>
      </c>
      <c r="AI23" s="213">
        <f t="shared" si="4"/>
        <v>0</v>
      </c>
      <c r="AJ23" s="213">
        <f t="shared" si="4"/>
        <v>0</v>
      </c>
      <c r="AK23" s="213">
        <f t="shared" si="4"/>
        <v>0</v>
      </c>
      <c r="AL23" s="213">
        <f t="shared" si="4"/>
        <v>0</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row>
    <row r="24" spans="2:60" ht="12.75">
      <c r="B24" s="319"/>
      <c r="C24" s="326"/>
      <c r="D24" s="326" t="s">
        <v>92</v>
      </c>
      <c r="E24" s="213">
        <f aca="true" t="shared" si="5" ref="E24:AJ24">E16+E23</f>
        <v>835362292.5141727</v>
      </c>
      <c r="F24" s="212">
        <f t="shared" si="5"/>
        <v>60900089.25540824</v>
      </c>
      <c r="G24" s="212">
        <f t="shared" si="5"/>
        <v>151806679.37192735</v>
      </c>
      <c r="H24" s="212">
        <f t="shared" si="5"/>
        <v>246225494.42018035</v>
      </c>
      <c r="I24" s="212">
        <f t="shared" si="5"/>
        <v>48442443.29832045</v>
      </c>
      <c r="J24" s="212">
        <f t="shared" si="5"/>
        <v>4074340.4396130648</v>
      </c>
      <c r="K24" s="212">
        <f t="shared" si="5"/>
        <v>2123410.9717665548</v>
      </c>
      <c r="L24" s="212">
        <f t="shared" si="5"/>
        <v>1027080.7419042108</v>
      </c>
      <c r="M24" s="212">
        <f t="shared" si="5"/>
        <v>3166784.929041298</v>
      </c>
      <c r="N24" s="212">
        <f t="shared" si="5"/>
        <v>1017086.0344551692</v>
      </c>
      <c r="O24" s="212">
        <f t="shared" si="5"/>
        <v>15766991.921172325</v>
      </c>
      <c r="P24" s="212">
        <f t="shared" si="5"/>
        <v>31799416.10890334</v>
      </c>
      <c r="Q24" s="212">
        <f t="shared" si="5"/>
        <v>15792075.295863735</v>
      </c>
      <c r="R24" s="212">
        <f t="shared" si="5"/>
        <v>18005804.19401918</v>
      </c>
      <c r="S24" s="212">
        <f t="shared" si="5"/>
        <v>2959652.7535081925</v>
      </c>
      <c r="T24" s="212">
        <f t="shared" si="5"/>
        <v>6854326.626277855</v>
      </c>
      <c r="U24" s="212">
        <f t="shared" si="5"/>
        <v>6307466.287736201</v>
      </c>
      <c r="V24" s="212">
        <f t="shared" si="5"/>
        <v>31221702.924668137</v>
      </c>
      <c r="W24" s="212">
        <f t="shared" si="5"/>
        <v>96537829.60513346</v>
      </c>
      <c r="X24" s="212">
        <f t="shared" si="5"/>
        <v>13724041.338070868</v>
      </c>
      <c r="Y24" s="212">
        <f t="shared" si="5"/>
        <v>7569642.387344012</v>
      </c>
      <c r="Z24" s="212">
        <f t="shared" si="5"/>
        <v>5695764.89489918</v>
      </c>
      <c r="AA24" s="212">
        <f t="shared" si="5"/>
        <v>3752067.4810172054</v>
      </c>
      <c r="AB24" s="212">
        <f t="shared" si="5"/>
        <v>7356820.381887286</v>
      </c>
      <c r="AC24" s="212">
        <f t="shared" si="5"/>
        <v>18393202.678026024</v>
      </c>
      <c r="AD24" s="212">
        <f t="shared" si="5"/>
        <v>34842078.17302888</v>
      </c>
      <c r="AE24" s="212">
        <f t="shared" si="5"/>
        <v>0</v>
      </c>
      <c r="AF24" s="212">
        <f t="shared" si="5"/>
        <v>0</v>
      </c>
      <c r="AG24" s="212">
        <f t="shared" si="5"/>
        <v>0</v>
      </c>
      <c r="AH24" s="212">
        <f t="shared" si="5"/>
        <v>0</v>
      </c>
      <c r="AI24" s="212">
        <f t="shared" si="5"/>
        <v>0</v>
      </c>
      <c r="AJ24" s="212">
        <f t="shared" si="5"/>
        <v>0</v>
      </c>
      <c r="AK24" s="212">
        <f aca="true" t="shared" si="6" ref="AK24:BH24">AK16+AK23</f>
        <v>0</v>
      </c>
      <c r="AL24" s="212">
        <f t="shared" si="6"/>
        <v>0</v>
      </c>
      <c r="AM24" s="212">
        <f t="shared" si="6"/>
        <v>0</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19"/>
      <c r="C25" s="326" t="s">
        <v>205</v>
      </c>
      <c r="D25" s="326"/>
      <c r="E25" s="212"/>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row>
    <row r="26" spans="2:60" ht="12.75">
      <c r="B26" s="319" t="s">
        <v>607</v>
      </c>
      <c r="C26" s="326"/>
      <c r="D26" s="328" t="s">
        <v>113</v>
      </c>
      <c r="E26" s="212">
        <f aca="true" t="shared" si="7" ref="E26:E32">SUM(F26:BH26)</f>
        <v>2359306378.7238965</v>
      </c>
      <c r="F26" s="196">
        <v>0</v>
      </c>
      <c r="G26" s="196">
        <v>0</v>
      </c>
      <c r="H26" s="196">
        <v>7781204.750260146</v>
      </c>
      <c r="I26" s="196">
        <v>34510000</v>
      </c>
      <c r="J26" s="196">
        <v>37094545.45454545</v>
      </c>
      <c r="K26" s="196">
        <v>45249090.90909091</v>
      </c>
      <c r="L26" s="196">
        <v>55417272.72727272</v>
      </c>
      <c r="M26" s="196">
        <v>62939090.90909091</v>
      </c>
      <c r="N26" s="196">
        <v>60193636.36363636</v>
      </c>
      <c r="O26" s="196">
        <v>77845941.18</v>
      </c>
      <c r="P26" s="196">
        <v>106500515.5</v>
      </c>
      <c r="Q26" s="196">
        <v>96256345.98</v>
      </c>
      <c r="R26" s="196">
        <v>109054382.2</v>
      </c>
      <c r="S26" s="196">
        <v>111601286.92999999</v>
      </c>
      <c r="T26" s="196">
        <v>121069673.63</v>
      </c>
      <c r="U26" s="196">
        <v>128350457.71000001</v>
      </c>
      <c r="V26" s="196">
        <v>131455665.9</v>
      </c>
      <c r="W26" s="196">
        <v>134442550.76</v>
      </c>
      <c r="X26" s="196">
        <v>156149610.95999998</v>
      </c>
      <c r="Y26" s="196">
        <v>164648879.89000002</v>
      </c>
      <c r="Z26" s="196">
        <v>143065603.42000002</v>
      </c>
      <c r="AA26" s="196">
        <v>141583269.11</v>
      </c>
      <c r="AB26" s="196">
        <v>142501826.31</v>
      </c>
      <c r="AC26" s="196">
        <v>137703206.47</v>
      </c>
      <c r="AD26" s="196">
        <v>153892321.66</v>
      </c>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row>
    <row r="27" spans="2:62" ht="12.75">
      <c r="B27" s="319" t="s">
        <v>608</v>
      </c>
      <c r="C27" s="326"/>
      <c r="D27" s="328" t="s">
        <v>114</v>
      </c>
      <c r="E27" s="212">
        <f t="shared" si="7"/>
        <v>-515045286.9215348</v>
      </c>
      <c r="F27" s="196">
        <v>0</v>
      </c>
      <c r="G27" s="196">
        <v>-5017</v>
      </c>
      <c r="H27" s="196">
        <v>-4490476.332806301</v>
      </c>
      <c r="I27" s="196">
        <v>-18640132.50917214</v>
      </c>
      <c r="J27" s="196">
        <v>-25019646.265902087</v>
      </c>
      <c r="K27" s="196">
        <v>-30626753.0626335</v>
      </c>
      <c r="L27" s="196">
        <v>-26347020.2950314</v>
      </c>
      <c r="M27" s="196">
        <v>-13459330.237325879</v>
      </c>
      <c r="N27" s="196">
        <v>-23007121.239092927</v>
      </c>
      <c r="O27" s="196">
        <v>-15700839.969999999</v>
      </c>
      <c r="P27" s="196">
        <v>-19319851.69</v>
      </c>
      <c r="Q27" s="196">
        <v>-16341941.399999999</v>
      </c>
      <c r="R27" s="196">
        <v>-19123563.45770377</v>
      </c>
      <c r="S27" s="196">
        <v>-26686587.154303245</v>
      </c>
      <c r="T27" s="196">
        <v>-27989736.4831376</v>
      </c>
      <c r="U27" s="196">
        <v>-25107557.60820333</v>
      </c>
      <c r="V27" s="196">
        <v>-22227674.492059592</v>
      </c>
      <c r="W27" s="196">
        <v>-21211763.442708146</v>
      </c>
      <c r="X27" s="196">
        <v>-21698664.931077998</v>
      </c>
      <c r="Y27" s="196">
        <v>-23953093.29037686</v>
      </c>
      <c r="Z27" s="196">
        <v>-33719978.81</v>
      </c>
      <c r="AA27" s="196">
        <v>-30191704.54</v>
      </c>
      <c r="AB27" s="196">
        <v>-25145855.53</v>
      </c>
      <c r="AC27" s="196">
        <v>-21866860.770000003</v>
      </c>
      <c r="AD27" s="196">
        <v>-23164116.409999996</v>
      </c>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J27" s="320"/>
    </row>
    <row r="28" spans="2:60" ht="12.75">
      <c r="B28" s="319" t="s">
        <v>609</v>
      </c>
      <c r="C28" s="326"/>
      <c r="D28" s="328" t="s">
        <v>115</v>
      </c>
      <c r="E28" s="212">
        <f t="shared" si="7"/>
        <v>-222507195.89823133</v>
      </c>
      <c r="F28" s="196">
        <v>0</v>
      </c>
      <c r="G28" s="196">
        <v>0</v>
      </c>
      <c r="H28" s="196">
        <v>0</v>
      </c>
      <c r="I28" s="196">
        <v>0</v>
      </c>
      <c r="J28" s="196">
        <v>0</v>
      </c>
      <c r="K28" s="196">
        <v>0</v>
      </c>
      <c r="L28" s="196">
        <v>0</v>
      </c>
      <c r="M28" s="196">
        <v>0</v>
      </c>
      <c r="N28" s="196">
        <v>0</v>
      </c>
      <c r="O28" s="196">
        <v>0</v>
      </c>
      <c r="P28" s="196">
        <v>0</v>
      </c>
      <c r="Q28" s="196">
        <v>-1241247.9709019174</v>
      </c>
      <c r="R28" s="196">
        <v>-10003035.068655632</v>
      </c>
      <c r="S28" s="196">
        <v>-9248474.981122704</v>
      </c>
      <c r="T28" s="196">
        <v>-9031496.660058718</v>
      </c>
      <c r="U28" s="196">
        <v>-15529604.430539003</v>
      </c>
      <c r="V28" s="196">
        <v>-16393420.822382122</v>
      </c>
      <c r="W28" s="196">
        <v>-19332535.29518755</v>
      </c>
      <c r="X28" s="196">
        <v>-22954613.108676594</v>
      </c>
      <c r="Y28" s="196">
        <v>-24794411.57988694</v>
      </c>
      <c r="Z28" s="196">
        <v>-16591395.225000001</v>
      </c>
      <c r="AA28" s="196">
        <v>-17172441.288000003</v>
      </c>
      <c r="AB28" s="196">
        <v>-18326418.832930677</v>
      </c>
      <c r="AC28" s="196">
        <v>-18080381.03888945</v>
      </c>
      <c r="AD28" s="196">
        <v>-23807719.595999993</v>
      </c>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row>
    <row r="29" spans="2:60" ht="12.75">
      <c r="B29" s="319"/>
      <c r="C29" s="326"/>
      <c r="D29" s="327" t="s">
        <v>324</v>
      </c>
      <c r="E29" s="212">
        <f t="shared" si="7"/>
        <v>0</v>
      </c>
      <c r="F29" s="196">
        <v>0</v>
      </c>
      <c r="G29" s="196">
        <v>0</v>
      </c>
      <c r="H29" s="196">
        <v>0</v>
      </c>
      <c r="I29" s="196">
        <v>0</v>
      </c>
      <c r="J29" s="196">
        <v>0</v>
      </c>
      <c r="K29" s="196">
        <v>0</v>
      </c>
      <c r="L29" s="196">
        <v>0</v>
      </c>
      <c r="M29" s="196">
        <v>0</v>
      </c>
      <c r="N29" s="196">
        <v>0</v>
      </c>
      <c r="O29" s="196">
        <v>0</v>
      </c>
      <c r="P29" s="196">
        <v>0</v>
      </c>
      <c r="Q29" s="196">
        <v>0</v>
      </c>
      <c r="R29" s="196">
        <v>0</v>
      </c>
      <c r="S29" s="196">
        <v>0</v>
      </c>
      <c r="T29" s="196">
        <v>0</v>
      </c>
      <c r="U29" s="196">
        <v>0</v>
      </c>
      <c r="V29" s="196">
        <v>0</v>
      </c>
      <c r="W29" s="196">
        <v>0</v>
      </c>
      <c r="X29" s="196">
        <v>0</v>
      </c>
      <c r="Y29" s="196">
        <v>0</v>
      </c>
      <c r="Z29" s="196">
        <v>0</v>
      </c>
      <c r="AA29" s="196">
        <v>0</v>
      </c>
      <c r="AB29" s="196">
        <v>0</v>
      </c>
      <c r="AC29" s="196">
        <v>0</v>
      </c>
      <c r="AD29" s="196">
        <v>0</v>
      </c>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row>
    <row r="30" spans="2:60" ht="12.75">
      <c r="B30" s="319" t="s">
        <v>610</v>
      </c>
      <c r="C30" s="326"/>
      <c r="D30" s="328" t="s">
        <v>166</v>
      </c>
      <c r="E30" s="212">
        <f t="shared" si="7"/>
        <v>-1463229447.6059017</v>
      </c>
      <c r="F30" s="196">
        <v>0</v>
      </c>
      <c r="G30" s="196">
        <v>-4369199.967849496</v>
      </c>
      <c r="H30" s="196">
        <v>-20430234.023875467</v>
      </c>
      <c r="I30" s="196">
        <v>-47225547.08122049</v>
      </c>
      <c r="J30" s="196">
        <v>-55557279.83474389</v>
      </c>
      <c r="K30" s="196">
        <v>-59714146.051515505</v>
      </c>
      <c r="L30" s="196">
        <v>-64444549.99846304</v>
      </c>
      <c r="M30" s="196">
        <v>-67548846.4219421</v>
      </c>
      <c r="N30" s="196">
        <v>-69504581.25625406</v>
      </c>
      <c r="O30" s="196">
        <v>-73048193.10527179</v>
      </c>
      <c r="P30" s="196">
        <v>-76879310.03845331</v>
      </c>
      <c r="Q30" s="196">
        <v>-79094239.8312353</v>
      </c>
      <c r="R30" s="196">
        <v>-80766918.53581893</v>
      </c>
      <c r="S30" s="196">
        <v>-82499394.86915858</v>
      </c>
      <c r="T30" s="196">
        <v>-82064147.19199306</v>
      </c>
      <c r="U30" s="196">
        <v>-82399193.46314593</v>
      </c>
      <c r="V30" s="196">
        <v>-80300275.91839057</v>
      </c>
      <c r="W30" s="196">
        <v>-63281380.45496435</v>
      </c>
      <c r="X30" s="196">
        <v>-66862252.646153055</v>
      </c>
      <c r="Y30" s="196">
        <v>-64194311.44526783</v>
      </c>
      <c r="Z30" s="196">
        <v>-57673896.24619118</v>
      </c>
      <c r="AA30" s="196">
        <v>-52051074.17062971</v>
      </c>
      <c r="AB30" s="196">
        <v>-45710669.68212389</v>
      </c>
      <c r="AC30" s="196">
        <v>-42761376.02779314</v>
      </c>
      <c r="AD30" s="196">
        <v>-44848429.34344663</v>
      </c>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2:60" ht="12.75">
      <c r="B31" s="319"/>
      <c r="C31" s="326"/>
      <c r="D31" s="326" t="s">
        <v>167</v>
      </c>
      <c r="E31" s="213">
        <f t="shared" si="7"/>
        <v>158524448.29822916</v>
      </c>
      <c r="F31" s="213">
        <f aca="true" t="shared" si="8" ref="F31:AK31">SUM(F26:F30)</f>
        <v>0</v>
      </c>
      <c r="G31" s="213">
        <f t="shared" si="8"/>
        <v>-4374216.967849496</v>
      </c>
      <c r="H31" s="213">
        <f t="shared" si="8"/>
        <v>-17139505.606421623</v>
      </c>
      <c r="I31" s="213">
        <f t="shared" si="8"/>
        <v>-31355679.590392634</v>
      </c>
      <c r="J31" s="213">
        <f t="shared" si="8"/>
        <v>-43482380.64610052</v>
      </c>
      <c r="K31" s="213">
        <f t="shared" si="8"/>
        <v>-45091808.2050581</v>
      </c>
      <c r="L31" s="213">
        <f t="shared" si="8"/>
        <v>-35374297.56622172</v>
      </c>
      <c r="M31" s="213">
        <f t="shared" si="8"/>
        <v>-18069085.75017707</v>
      </c>
      <c r="N31" s="213">
        <f t="shared" si="8"/>
        <v>-32318066.131710634</v>
      </c>
      <c r="O31" s="213">
        <f t="shared" si="8"/>
        <v>-10903091.895271778</v>
      </c>
      <c r="P31" s="213">
        <f t="shared" si="8"/>
        <v>10301353.771546692</v>
      </c>
      <c r="Q31" s="213">
        <f t="shared" si="8"/>
        <v>-421083.22213721275</v>
      </c>
      <c r="R31" s="213">
        <f t="shared" si="8"/>
        <v>-839134.8621783257</v>
      </c>
      <c r="S31" s="213">
        <f t="shared" si="8"/>
        <v>-6833170.074584529</v>
      </c>
      <c r="T31" s="213">
        <f t="shared" si="8"/>
        <v>1984293.294810608</v>
      </c>
      <c r="U31" s="213">
        <f t="shared" si="8"/>
        <v>5314102.208111763</v>
      </c>
      <c r="V31" s="213">
        <f t="shared" si="8"/>
        <v>12534294.667167723</v>
      </c>
      <c r="W31" s="213">
        <f t="shared" si="8"/>
        <v>30616871.567139946</v>
      </c>
      <c r="X31" s="213">
        <f t="shared" si="8"/>
        <v>44634080.27409234</v>
      </c>
      <c r="Y31" s="213">
        <f t="shared" si="8"/>
        <v>51707063.574468374</v>
      </c>
      <c r="Z31" s="213">
        <f t="shared" si="8"/>
        <v>35080333.13880884</v>
      </c>
      <c r="AA31" s="213">
        <f t="shared" si="8"/>
        <v>42168049.11137031</v>
      </c>
      <c r="AB31" s="213">
        <f t="shared" si="8"/>
        <v>53318882.264945425</v>
      </c>
      <c r="AC31" s="213">
        <f t="shared" si="8"/>
        <v>54994588.633317396</v>
      </c>
      <c r="AD31" s="213">
        <f t="shared" si="8"/>
        <v>62072056.31055339</v>
      </c>
      <c r="AE31" s="213">
        <f t="shared" si="8"/>
        <v>0</v>
      </c>
      <c r="AF31" s="213">
        <f t="shared" si="8"/>
        <v>0</v>
      </c>
      <c r="AG31" s="213">
        <f t="shared" si="8"/>
        <v>0</v>
      </c>
      <c r="AH31" s="213">
        <f t="shared" si="8"/>
        <v>0</v>
      </c>
      <c r="AI31" s="213">
        <f t="shared" si="8"/>
        <v>0</v>
      </c>
      <c r="AJ31" s="213">
        <f t="shared" si="8"/>
        <v>0</v>
      </c>
      <c r="AK31" s="213">
        <f t="shared" si="8"/>
        <v>0</v>
      </c>
      <c r="AL31" s="213">
        <f aca="true" t="shared" si="9" ref="AL31:BH31">SUM(AL26:AL30)</f>
        <v>0</v>
      </c>
      <c r="AM31" s="213">
        <f t="shared" si="9"/>
        <v>0</v>
      </c>
      <c r="AN31" s="213">
        <f t="shared" si="9"/>
        <v>0</v>
      </c>
      <c r="AO31" s="213">
        <f t="shared" si="9"/>
        <v>0</v>
      </c>
      <c r="AP31" s="213">
        <f t="shared" si="9"/>
        <v>0</v>
      </c>
      <c r="AQ31" s="213">
        <f t="shared" si="9"/>
        <v>0</v>
      </c>
      <c r="AR31" s="213">
        <f t="shared" si="9"/>
        <v>0</v>
      </c>
      <c r="AS31" s="213">
        <f t="shared" si="9"/>
        <v>0</v>
      </c>
      <c r="AT31" s="213">
        <f t="shared" si="9"/>
        <v>0</v>
      </c>
      <c r="AU31" s="213">
        <f t="shared" si="9"/>
        <v>0</v>
      </c>
      <c r="AV31" s="213">
        <f t="shared" si="9"/>
        <v>0</v>
      </c>
      <c r="AW31" s="213">
        <f t="shared" si="9"/>
        <v>0</v>
      </c>
      <c r="AX31" s="213">
        <f t="shared" si="9"/>
        <v>0</v>
      </c>
      <c r="AY31" s="213">
        <f t="shared" si="9"/>
        <v>0</v>
      </c>
      <c r="AZ31" s="213">
        <f t="shared" si="9"/>
        <v>0</v>
      </c>
      <c r="BA31" s="213">
        <f t="shared" si="9"/>
        <v>0</v>
      </c>
      <c r="BB31" s="213">
        <f t="shared" si="9"/>
        <v>0</v>
      </c>
      <c r="BC31" s="213">
        <f t="shared" si="9"/>
        <v>0</v>
      </c>
      <c r="BD31" s="213">
        <f t="shared" si="9"/>
        <v>0</v>
      </c>
      <c r="BE31" s="213">
        <f t="shared" si="9"/>
        <v>0</v>
      </c>
      <c r="BF31" s="213">
        <f t="shared" si="9"/>
        <v>0</v>
      </c>
      <c r="BG31" s="213">
        <f t="shared" si="9"/>
        <v>0</v>
      </c>
      <c r="BH31" s="213">
        <f t="shared" si="9"/>
        <v>0</v>
      </c>
    </row>
    <row r="32" spans="2:60" ht="36" customHeight="1">
      <c r="B32" s="319"/>
      <c r="C32" s="311"/>
      <c r="D32" s="329" t="s">
        <v>206</v>
      </c>
      <c r="E32" s="213">
        <f t="shared" si="7"/>
        <v>676837844.2159438</v>
      </c>
      <c r="F32" s="213">
        <f aca="true" t="shared" si="10" ref="F32:AK32">F16+F23-F31</f>
        <v>60900089.25540824</v>
      </c>
      <c r="G32" s="213">
        <f t="shared" si="10"/>
        <v>156180896.33977684</v>
      </c>
      <c r="H32" s="213">
        <f t="shared" si="10"/>
        <v>263365000.02660197</v>
      </c>
      <c r="I32" s="213">
        <f t="shared" si="10"/>
        <v>79798122.88871309</v>
      </c>
      <c r="J32" s="213">
        <f t="shared" si="10"/>
        <v>47556721.08571359</v>
      </c>
      <c r="K32" s="213">
        <f t="shared" si="10"/>
        <v>47215219.17682465</v>
      </c>
      <c r="L32" s="213">
        <f t="shared" si="10"/>
        <v>36401378.308125935</v>
      </c>
      <c r="M32" s="213">
        <f t="shared" si="10"/>
        <v>21235870.679218367</v>
      </c>
      <c r="N32" s="213">
        <f t="shared" si="10"/>
        <v>33335152.166165803</v>
      </c>
      <c r="O32" s="213">
        <f t="shared" si="10"/>
        <v>26670083.816444103</v>
      </c>
      <c r="P32" s="213">
        <f t="shared" si="10"/>
        <v>21498062.33735665</v>
      </c>
      <c r="Q32" s="213">
        <f t="shared" si="10"/>
        <v>16213158.518000947</v>
      </c>
      <c r="R32" s="213">
        <f t="shared" si="10"/>
        <v>18844939.056197505</v>
      </c>
      <c r="S32" s="213">
        <f t="shared" si="10"/>
        <v>9792822.82809272</v>
      </c>
      <c r="T32" s="213">
        <f t="shared" si="10"/>
        <v>4870033.331467247</v>
      </c>
      <c r="U32" s="213">
        <f t="shared" si="10"/>
        <v>993364.0796244377</v>
      </c>
      <c r="V32" s="213">
        <f t="shared" si="10"/>
        <v>18687408.257500414</v>
      </c>
      <c r="W32" s="213">
        <f t="shared" si="10"/>
        <v>65920958.03799351</v>
      </c>
      <c r="X32" s="213">
        <f t="shared" si="10"/>
        <v>-30910038.93602147</v>
      </c>
      <c r="Y32" s="213">
        <f t="shared" si="10"/>
        <v>-44137421.187124364</v>
      </c>
      <c r="Z32" s="213">
        <f t="shared" si="10"/>
        <v>-29384568.243909657</v>
      </c>
      <c r="AA32" s="213">
        <f t="shared" si="10"/>
        <v>-38415981.63035311</v>
      </c>
      <c r="AB32" s="213">
        <f t="shared" si="10"/>
        <v>-45962061.88305814</v>
      </c>
      <c r="AC32" s="213">
        <f t="shared" si="10"/>
        <v>-36601385.955291376</v>
      </c>
      <c r="AD32" s="213">
        <f t="shared" si="10"/>
        <v>-27229978.137524508</v>
      </c>
      <c r="AE32" s="213">
        <f t="shared" si="10"/>
        <v>0</v>
      </c>
      <c r="AF32" s="213">
        <f t="shared" si="10"/>
        <v>0</v>
      </c>
      <c r="AG32" s="213">
        <f t="shared" si="10"/>
        <v>0</v>
      </c>
      <c r="AH32" s="213">
        <f t="shared" si="10"/>
        <v>0</v>
      </c>
      <c r="AI32" s="213">
        <f t="shared" si="10"/>
        <v>0</v>
      </c>
      <c r="AJ32" s="213">
        <f t="shared" si="10"/>
        <v>0</v>
      </c>
      <c r="AK32" s="213">
        <f t="shared" si="10"/>
        <v>0</v>
      </c>
      <c r="AL32" s="213">
        <f aca="true" t="shared" si="11" ref="AL32:BH32">AL16+AL23-AL31</f>
        <v>0</v>
      </c>
      <c r="AM32" s="213">
        <f t="shared" si="11"/>
        <v>0</v>
      </c>
      <c r="AN32" s="213">
        <f t="shared" si="11"/>
        <v>0</v>
      </c>
      <c r="AO32" s="213">
        <f t="shared" si="11"/>
        <v>0</v>
      </c>
      <c r="AP32" s="213">
        <f t="shared" si="11"/>
        <v>0</v>
      </c>
      <c r="AQ32" s="213">
        <f t="shared" si="11"/>
        <v>0</v>
      </c>
      <c r="AR32" s="213">
        <f t="shared" si="11"/>
        <v>0</v>
      </c>
      <c r="AS32" s="213">
        <f t="shared" si="11"/>
        <v>0</v>
      </c>
      <c r="AT32" s="213">
        <f t="shared" si="11"/>
        <v>0</v>
      </c>
      <c r="AU32" s="213">
        <f t="shared" si="11"/>
        <v>0</v>
      </c>
      <c r="AV32" s="213">
        <f t="shared" si="11"/>
        <v>0</v>
      </c>
      <c r="AW32" s="213">
        <f t="shared" si="11"/>
        <v>0</v>
      </c>
      <c r="AX32" s="213">
        <f t="shared" si="11"/>
        <v>0</v>
      </c>
      <c r="AY32" s="213">
        <f t="shared" si="11"/>
        <v>0</v>
      </c>
      <c r="AZ32" s="213">
        <f t="shared" si="11"/>
        <v>0</v>
      </c>
      <c r="BA32" s="213">
        <f t="shared" si="11"/>
        <v>0</v>
      </c>
      <c r="BB32" s="213">
        <f t="shared" si="11"/>
        <v>0</v>
      </c>
      <c r="BC32" s="213">
        <f t="shared" si="11"/>
        <v>0</v>
      </c>
      <c r="BD32" s="213">
        <f t="shared" si="11"/>
        <v>0</v>
      </c>
      <c r="BE32" s="213">
        <f t="shared" si="11"/>
        <v>0</v>
      </c>
      <c r="BF32" s="213">
        <f t="shared" si="11"/>
        <v>0</v>
      </c>
      <c r="BG32" s="213">
        <f t="shared" si="11"/>
        <v>0</v>
      </c>
      <c r="BH32" s="213">
        <f t="shared" si="11"/>
        <v>0</v>
      </c>
    </row>
    <row r="33" spans="2:60" ht="12.75">
      <c r="B33" s="319"/>
      <c r="C33" s="311" t="s">
        <v>405</v>
      </c>
      <c r="D33" s="330" t="s">
        <v>378</v>
      </c>
      <c r="E33" s="212"/>
      <c r="F33" s="212"/>
      <c r="G33" s="212">
        <f aca="true" t="shared" si="12" ref="G33:AL33">F24+F33-F31</f>
        <v>60900089.25540824</v>
      </c>
      <c r="H33" s="212">
        <f t="shared" si="12"/>
        <v>217080985.5951851</v>
      </c>
      <c r="I33" s="212">
        <f t="shared" si="12"/>
        <v>480445985.62178713</v>
      </c>
      <c r="J33" s="212">
        <f t="shared" si="12"/>
        <v>560244108.5105002</v>
      </c>
      <c r="K33" s="212">
        <f t="shared" si="12"/>
        <v>607800829.5962138</v>
      </c>
      <c r="L33" s="212">
        <f t="shared" si="12"/>
        <v>655016048.7730385</v>
      </c>
      <c r="M33" s="212">
        <f t="shared" si="12"/>
        <v>691417427.0811645</v>
      </c>
      <c r="N33" s="212">
        <f t="shared" si="12"/>
        <v>712653297.7603828</v>
      </c>
      <c r="O33" s="212">
        <f t="shared" si="12"/>
        <v>745988449.9265486</v>
      </c>
      <c r="P33" s="212">
        <f t="shared" si="12"/>
        <v>772658533.7429928</v>
      </c>
      <c r="Q33" s="212">
        <f t="shared" si="12"/>
        <v>794156596.0803493</v>
      </c>
      <c r="R33" s="212">
        <f t="shared" si="12"/>
        <v>810369754.5983503</v>
      </c>
      <c r="S33" s="212">
        <f t="shared" si="12"/>
        <v>829214693.6545478</v>
      </c>
      <c r="T33" s="212">
        <f t="shared" si="12"/>
        <v>839007516.4826405</v>
      </c>
      <c r="U33" s="212">
        <f t="shared" si="12"/>
        <v>843877549.8141077</v>
      </c>
      <c r="V33" s="212">
        <f t="shared" si="12"/>
        <v>844870913.8937321</v>
      </c>
      <c r="W33" s="212">
        <f t="shared" si="12"/>
        <v>863558322.1512325</v>
      </c>
      <c r="X33" s="212">
        <f t="shared" si="12"/>
        <v>929479280.1892259</v>
      </c>
      <c r="Y33" s="212">
        <f t="shared" si="12"/>
        <v>898569241.2532045</v>
      </c>
      <c r="Z33" s="212">
        <f t="shared" si="12"/>
        <v>854431820.0660801</v>
      </c>
      <c r="AA33" s="212">
        <f t="shared" si="12"/>
        <v>825047251.8221704</v>
      </c>
      <c r="AB33" s="212">
        <f t="shared" si="12"/>
        <v>786631270.1918173</v>
      </c>
      <c r="AC33" s="212">
        <f t="shared" si="12"/>
        <v>740669208.3087592</v>
      </c>
      <c r="AD33" s="212">
        <f t="shared" si="12"/>
        <v>704067822.353468</v>
      </c>
      <c r="AE33" s="212">
        <f t="shared" si="12"/>
        <v>676837844.2159433</v>
      </c>
      <c r="AF33" s="212">
        <f t="shared" si="12"/>
        <v>676837844.2159433</v>
      </c>
      <c r="AG33" s="212">
        <f t="shared" si="12"/>
        <v>676837844.2159433</v>
      </c>
      <c r="AH33" s="212">
        <f t="shared" si="12"/>
        <v>676837844.2159433</v>
      </c>
      <c r="AI33" s="212">
        <f t="shared" si="12"/>
        <v>676837844.2159433</v>
      </c>
      <c r="AJ33" s="212">
        <f t="shared" si="12"/>
        <v>676837844.2159433</v>
      </c>
      <c r="AK33" s="212">
        <f t="shared" si="12"/>
        <v>676837844.2159433</v>
      </c>
      <c r="AL33" s="212">
        <f t="shared" si="12"/>
        <v>676837844.2159433</v>
      </c>
      <c r="AM33" s="212">
        <f aca="true" t="shared" si="13" ref="AM33:BG33">AL24+AL33-AL31</f>
        <v>676837844.2159433</v>
      </c>
      <c r="AN33" s="212">
        <f t="shared" si="13"/>
        <v>676837844.2159433</v>
      </c>
      <c r="AO33" s="212">
        <f t="shared" si="13"/>
        <v>676837844.2159433</v>
      </c>
      <c r="AP33" s="212">
        <f t="shared" si="13"/>
        <v>676837844.2159433</v>
      </c>
      <c r="AQ33" s="212">
        <f t="shared" si="13"/>
        <v>676837844.2159433</v>
      </c>
      <c r="AR33" s="212">
        <f t="shared" si="13"/>
        <v>676837844.2159433</v>
      </c>
      <c r="AS33" s="212">
        <f t="shared" si="13"/>
        <v>676837844.2159433</v>
      </c>
      <c r="AT33" s="212">
        <f t="shared" si="13"/>
        <v>676837844.2159433</v>
      </c>
      <c r="AU33" s="212">
        <f t="shared" si="13"/>
        <v>676837844.2159433</v>
      </c>
      <c r="AV33" s="212">
        <f t="shared" si="13"/>
        <v>676837844.2159433</v>
      </c>
      <c r="AW33" s="212">
        <f t="shared" si="13"/>
        <v>676837844.2159433</v>
      </c>
      <c r="AX33" s="212">
        <f t="shared" si="13"/>
        <v>676837844.2159433</v>
      </c>
      <c r="AY33" s="212">
        <f t="shared" si="13"/>
        <v>676837844.2159433</v>
      </c>
      <c r="AZ33" s="212">
        <f t="shared" si="13"/>
        <v>676837844.2159433</v>
      </c>
      <c r="BA33" s="212">
        <f t="shared" si="13"/>
        <v>676837844.2159433</v>
      </c>
      <c r="BB33" s="212">
        <f t="shared" si="13"/>
        <v>676837844.2159433</v>
      </c>
      <c r="BC33" s="212">
        <f t="shared" si="13"/>
        <v>676837844.2159433</v>
      </c>
      <c r="BD33" s="212">
        <f t="shared" si="13"/>
        <v>676837844.2159433</v>
      </c>
      <c r="BE33" s="212">
        <f t="shared" si="13"/>
        <v>676837844.2159433</v>
      </c>
      <c r="BF33" s="212">
        <f t="shared" si="13"/>
        <v>676837844.2159433</v>
      </c>
      <c r="BG33" s="212">
        <f t="shared" si="13"/>
        <v>676837844.2159433</v>
      </c>
      <c r="BH33" s="212">
        <f>BG24+BG33-BG31</f>
        <v>676837844.2159433</v>
      </c>
    </row>
    <row r="34" spans="2:60" ht="12.75">
      <c r="B34" s="319" t="s">
        <v>611</v>
      </c>
      <c r="C34" s="311" t="s">
        <v>405</v>
      </c>
      <c r="D34" s="330" t="s">
        <v>406</v>
      </c>
      <c r="E34" s="212"/>
      <c r="F34" s="321" t="s">
        <v>612</v>
      </c>
      <c r="G34" s="321">
        <v>0.07174373668855483</v>
      </c>
      <c r="H34" s="321">
        <v>0.09411342024203807</v>
      </c>
      <c r="I34" s="321">
        <v>0.09829522671544812</v>
      </c>
      <c r="J34" s="321">
        <v>0.09916620093061206</v>
      </c>
      <c r="K34" s="321">
        <v>0.09824623979402262</v>
      </c>
      <c r="L34" s="321">
        <v>0.09838621529835664</v>
      </c>
      <c r="M34" s="321">
        <v>0.09769618724697351</v>
      </c>
      <c r="N34" s="321">
        <v>0.09752930558896222</v>
      </c>
      <c r="O34" s="321">
        <v>0.0979213459839281</v>
      </c>
      <c r="P34" s="321">
        <v>0.09949972294491664</v>
      </c>
      <c r="Q34" s="321">
        <v>0.09959526902076236</v>
      </c>
      <c r="R34" s="321">
        <v>0.09966674851512697</v>
      </c>
      <c r="S34" s="321">
        <v>0.09949099491419283</v>
      </c>
      <c r="T34" s="321">
        <v>0.09781097973475784</v>
      </c>
      <c r="U34" s="321">
        <v>0.09764354257474572</v>
      </c>
      <c r="V34" s="321">
        <v>0.095044431756223</v>
      </c>
      <c r="W34" s="321">
        <v>0.07327979921184995</v>
      </c>
      <c r="X34" s="321">
        <v>0.07193517281261079</v>
      </c>
      <c r="Y34" s="321">
        <v>0.07144058409537607</v>
      </c>
      <c r="Z34" s="321">
        <v>0.06749970552563316</v>
      </c>
      <c r="AA34" s="321">
        <v>0.06308859772052029</v>
      </c>
      <c r="AB34" s="321">
        <v>0.05810939815674694</v>
      </c>
      <c r="AC34" s="321">
        <v>0.05773343288488295</v>
      </c>
      <c r="AD34" s="321">
        <v>0.06369901864501211</v>
      </c>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row>
    <row r="35" ht="29.25" customHeight="1">
      <c r="D35" s="322"/>
    </row>
    <row r="36" spans="2:3" ht="15.75">
      <c r="B36" s="185" t="s">
        <v>223</v>
      </c>
      <c r="C36" s="163"/>
    </row>
    <row r="37" spans="2:3" ht="12.75">
      <c r="B37" s="186"/>
      <c r="C37" s="187"/>
    </row>
    <row r="38" spans="2:3" ht="12.75">
      <c r="B38" s="191" t="s">
        <v>132</v>
      </c>
      <c r="C38" s="323">
        <v>35976</v>
      </c>
    </row>
    <row r="39" spans="2:3" ht="12.75">
      <c r="B39" s="191" t="s">
        <v>168</v>
      </c>
      <c r="C39" s="324">
        <v>40697493.0714807</v>
      </c>
    </row>
    <row r="43" ht="12.75">
      <c r="C43" s="292"/>
    </row>
    <row r="44" ht="12.75">
      <c r="C44" s="292"/>
    </row>
    <row r="45" ht="12.75">
      <c r="C45" s="320"/>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115" zoomScaleNormal="115" zoomScalePageLayoutView="0" workbookViewId="0" topLeftCell="A1">
      <selection activeCell="A2" sqref="A2"/>
    </sheetView>
  </sheetViews>
  <sheetFormatPr defaultColWidth="9.140625" defaultRowHeight="12.75"/>
  <cols>
    <col min="1" max="1" width="12.140625" style="235" customWidth="1"/>
    <col min="2" max="2" width="21.00390625" style="378" customWidth="1"/>
    <col min="3" max="3" width="52.57421875" style="235" customWidth="1"/>
    <col min="4" max="4" width="42.28125" style="378" customWidth="1"/>
    <col min="5" max="5" width="42.28125" style="235" customWidth="1"/>
    <col min="6" max="6" width="9.421875" style="235" customWidth="1"/>
    <col min="7" max="7" width="25.140625" style="235" customWidth="1"/>
    <col min="8" max="16384" width="9.140625" style="235" customWidth="1"/>
  </cols>
  <sheetData>
    <row r="1" spans="2:5" ht="20.25">
      <c r="B1" s="453" t="s">
        <v>200</v>
      </c>
      <c r="C1" s="453"/>
      <c r="D1" s="376"/>
      <c r="E1" s="218"/>
    </row>
    <row r="2" spans="2:5" ht="20.25">
      <c r="B2" s="382" t="str">
        <f>Tradingname</f>
        <v>Eastern Gas Pipeline</v>
      </c>
      <c r="C2" s="181"/>
      <c r="D2" s="377"/>
      <c r="E2" s="234"/>
    </row>
    <row r="3" spans="2:5" ht="15.75" customHeight="1">
      <c r="B3" s="183" t="s">
        <v>182</v>
      </c>
      <c r="C3" s="183">
        <f>Yearending</f>
        <v>44926</v>
      </c>
      <c r="E3" s="179"/>
    </row>
    <row r="4" ht="20.25">
      <c r="B4" s="380"/>
    </row>
    <row r="5" spans="2:5" ht="15.75">
      <c r="B5" s="236" t="s">
        <v>227</v>
      </c>
      <c r="C5" s="237"/>
      <c r="D5" s="379"/>
      <c r="E5" s="237"/>
    </row>
    <row r="6" spans="2:5" ht="15.75">
      <c r="B6" s="381"/>
      <c r="C6" s="237"/>
      <c r="D6" s="379"/>
      <c r="E6" s="237"/>
    </row>
    <row r="7" spans="2:5" ht="25.5">
      <c r="B7" s="229" t="s">
        <v>224</v>
      </c>
      <c r="C7" s="229" t="s">
        <v>174</v>
      </c>
      <c r="D7" s="229" t="s">
        <v>175</v>
      </c>
      <c r="E7" s="375" t="s">
        <v>211</v>
      </c>
    </row>
    <row r="8" spans="2:5" ht="12.75">
      <c r="B8" s="372" t="s">
        <v>613</v>
      </c>
      <c r="C8" s="372" t="s">
        <v>614</v>
      </c>
      <c r="D8" s="372" t="s">
        <v>615</v>
      </c>
      <c r="E8" s="384">
        <v>34573787.576340504</v>
      </c>
    </row>
    <row r="9" spans="2:5" ht="12.75">
      <c r="B9" s="372" t="s">
        <v>613</v>
      </c>
      <c r="C9" s="372" t="s">
        <v>616</v>
      </c>
      <c r="D9" s="372" t="s">
        <v>615</v>
      </c>
      <c r="E9" s="384">
        <v>31996586.08988917</v>
      </c>
    </row>
    <row r="10" spans="2:5" ht="12.75">
      <c r="B10" s="372" t="s">
        <v>613</v>
      </c>
      <c r="C10" s="372" t="s">
        <v>617</v>
      </c>
      <c r="D10" s="372" t="s">
        <v>615</v>
      </c>
      <c r="E10" s="384">
        <v>21308079.48576876</v>
      </c>
    </row>
    <row r="11" spans="2:5" ht="12.75">
      <c r="B11" s="372" t="s">
        <v>613</v>
      </c>
      <c r="C11" s="372" t="s">
        <v>618</v>
      </c>
      <c r="D11" s="372" t="s">
        <v>615</v>
      </c>
      <c r="E11" s="384">
        <v>638018.9479965332</v>
      </c>
    </row>
    <row r="12" spans="2:5" ht="12.75">
      <c r="B12" s="372" t="s">
        <v>613</v>
      </c>
      <c r="C12" s="372" t="s">
        <v>619</v>
      </c>
      <c r="D12" s="372" t="s">
        <v>615</v>
      </c>
      <c r="E12" s="384">
        <v>318812.18931108434</v>
      </c>
    </row>
    <row r="13" spans="2:5" ht="12.75">
      <c r="B13" s="372" t="s">
        <v>613</v>
      </c>
      <c r="C13" s="372" t="s">
        <v>620</v>
      </c>
      <c r="D13" s="372" t="s">
        <v>615</v>
      </c>
      <c r="E13" s="384">
        <v>210000.2232731312</v>
      </c>
    </row>
    <row r="14" spans="2:5" ht="12.75">
      <c r="B14" s="372" t="s">
        <v>613</v>
      </c>
      <c r="C14" s="372" t="s">
        <v>621</v>
      </c>
      <c r="D14" s="372" t="s">
        <v>615</v>
      </c>
      <c r="E14" s="384">
        <v>3011050.6802137196</v>
      </c>
    </row>
    <row r="15" spans="2:5" ht="12.75">
      <c r="B15" s="372" t="s">
        <v>613</v>
      </c>
      <c r="C15" s="372" t="s">
        <v>622</v>
      </c>
      <c r="D15" s="372" t="s">
        <v>615</v>
      </c>
      <c r="E15" s="384">
        <v>669955.6596954536</v>
      </c>
    </row>
    <row r="16" spans="2:5" ht="12.75">
      <c r="B16" s="372" t="s">
        <v>613</v>
      </c>
      <c r="C16" s="372" t="s">
        <v>623</v>
      </c>
      <c r="D16" s="372" t="s">
        <v>615</v>
      </c>
      <c r="E16" s="384">
        <v>3100756.175263983</v>
      </c>
    </row>
    <row r="17" spans="2:5" ht="12.75">
      <c r="B17" s="372" t="s">
        <v>613</v>
      </c>
      <c r="C17" s="372" t="s">
        <v>624</v>
      </c>
      <c r="D17" s="372" t="s">
        <v>615</v>
      </c>
      <c r="E17" s="384">
        <v>119688.46348594129</v>
      </c>
    </row>
    <row r="18" spans="2:5" ht="12.75">
      <c r="B18" s="372" t="s">
        <v>613</v>
      </c>
      <c r="C18" s="372" t="s">
        <v>616</v>
      </c>
      <c r="D18" s="372" t="s">
        <v>625</v>
      </c>
      <c r="E18" s="384">
        <v>12666296.384920277</v>
      </c>
    </row>
    <row r="19" spans="2:5" ht="12.75">
      <c r="B19" s="372" t="s">
        <v>613</v>
      </c>
      <c r="C19" s="372" t="s">
        <v>626</v>
      </c>
      <c r="D19" s="372" t="s">
        <v>625</v>
      </c>
      <c r="E19" s="384">
        <v>11883778.39101697</v>
      </c>
    </row>
    <row r="20" spans="2:5" ht="12.75">
      <c r="B20" s="372" t="s">
        <v>613</v>
      </c>
      <c r="C20" s="372" t="s">
        <v>627</v>
      </c>
      <c r="D20" s="372" t="s">
        <v>625</v>
      </c>
      <c r="E20" s="384">
        <v>1296694.9947648416</v>
      </c>
    </row>
    <row r="21" spans="2:5" ht="12.75">
      <c r="B21" s="372" t="s">
        <v>613</v>
      </c>
      <c r="C21" s="372" t="s">
        <v>628</v>
      </c>
      <c r="D21" s="372" t="s">
        <v>625</v>
      </c>
      <c r="E21" s="384">
        <v>1014565.1065886312</v>
      </c>
    </row>
    <row r="22" spans="2:5" ht="12.75">
      <c r="B22" s="372" t="s">
        <v>613</v>
      </c>
      <c r="C22" s="372" t="s">
        <v>617</v>
      </c>
      <c r="D22" s="372" t="s">
        <v>625</v>
      </c>
      <c r="E22" s="384">
        <v>958594.6933600957</v>
      </c>
    </row>
    <row r="23" spans="2:5" ht="12.75">
      <c r="B23" s="372" t="s">
        <v>613</v>
      </c>
      <c r="C23" s="372" t="s">
        <v>622</v>
      </c>
      <c r="D23" s="372" t="s">
        <v>625</v>
      </c>
      <c r="E23" s="384">
        <v>632514.4839964246</v>
      </c>
    </row>
    <row r="24" spans="2:5" ht="12.75">
      <c r="B24" s="372" t="s">
        <v>613</v>
      </c>
      <c r="C24" s="372" t="s">
        <v>620</v>
      </c>
      <c r="D24" s="372" t="s">
        <v>625</v>
      </c>
      <c r="E24" s="384">
        <v>484003.54512835207</v>
      </c>
    </row>
    <row r="25" spans="2:5" ht="12.75">
      <c r="B25" s="372" t="s">
        <v>613</v>
      </c>
      <c r="C25" s="372" t="s">
        <v>624</v>
      </c>
      <c r="D25" s="372" t="s">
        <v>625</v>
      </c>
      <c r="E25" s="384">
        <v>1707046.592596572</v>
      </c>
    </row>
    <row r="26" spans="2:5" ht="12.75">
      <c r="B26" s="372" t="s">
        <v>613</v>
      </c>
      <c r="C26" s="372" t="s">
        <v>629</v>
      </c>
      <c r="D26" s="372" t="s">
        <v>630</v>
      </c>
      <c r="E26" s="384">
        <v>20186252.90875341</v>
      </c>
    </row>
    <row r="27" spans="2:5" ht="12.75">
      <c r="B27" s="372" t="s">
        <v>613</v>
      </c>
      <c r="C27" s="372" t="s">
        <v>631</v>
      </c>
      <c r="D27" s="372" t="s">
        <v>630</v>
      </c>
      <c r="E27" s="384">
        <v>7451946.41069981</v>
      </c>
    </row>
    <row r="28" spans="2:5" ht="12.75">
      <c r="B28" s="372" t="s">
        <v>613</v>
      </c>
      <c r="C28" s="372" t="s">
        <v>632</v>
      </c>
      <c r="D28" s="372" t="s">
        <v>630</v>
      </c>
      <c r="E28" s="384">
        <v>1564877.0631755465</v>
      </c>
    </row>
    <row r="29" spans="2:5" ht="12.75">
      <c r="B29" s="372" t="s">
        <v>613</v>
      </c>
      <c r="C29" s="372" t="s">
        <v>619</v>
      </c>
      <c r="D29" s="372" t="s">
        <v>630</v>
      </c>
      <c r="E29" s="384">
        <v>752502.4519496661</v>
      </c>
    </row>
    <row r="30" spans="2:5" ht="12.75">
      <c r="B30" s="372" t="s">
        <v>613</v>
      </c>
      <c r="C30" s="372" t="s">
        <v>633</v>
      </c>
      <c r="D30" s="372" t="s">
        <v>630</v>
      </c>
      <c r="E30" s="384">
        <v>518599.0200459437</v>
      </c>
    </row>
    <row r="31" spans="2:5" ht="12.75">
      <c r="B31" s="372" t="s">
        <v>613</v>
      </c>
      <c r="C31" s="372" t="s">
        <v>634</v>
      </c>
      <c r="D31" s="372" t="s">
        <v>630</v>
      </c>
      <c r="E31" s="384">
        <v>427242.54388417484</v>
      </c>
    </row>
    <row r="32" spans="2:5" ht="12.75">
      <c r="B32" s="372" t="s">
        <v>613</v>
      </c>
      <c r="C32" s="372" t="s">
        <v>624</v>
      </c>
      <c r="D32" s="372" t="s">
        <v>630</v>
      </c>
      <c r="E32" s="384">
        <v>391410.2560934648</v>
      </c>
    </row>
    <row r="33" spans="2:5" ht="12.75">
      <c r="B33" s="372" t="s">
        <v>613</v>
      </c>
      <c r="C33" s="372" t="s">
        <v>635</v>
      </c>
      <c r="D33" s="372" t="s">
        <v>636</v>
      </c>
      <c r="E33" s="384">
        <v>48048183.39729742</v>
      </c>
    </row>
    <row r="34" spans="2:5" ht="12.75">
      <c r="B34" s="372"/>
      <c r="C34" s="281"/>
      <c r="D34" s="358"/>
      <c r="E34" s="333"/>
    </row>
  </sheetData>
  <sheetProtection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5" zoomScaleNormal="85"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2" sqref="A2"/>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57" t="s">
        <v>201</v>
      </c>
      <c r="C1" s="457"/>
      <c r="D1" s="457"/>
      <c r="E1" s="457"/>
      <c r="F1" s="470"/>
    </row>
    <row r="2" spans="2:5" ht="15">
      <c r="B2" s="180" t="str">
        <f>Tradingname</f>
        <v>Eastern Gas Pipeline</v>
      </c>
      <c r="C2" s="181"/>
      <c r="D2" s="181"/>
      <c r="E2" s="181"/>
    </row>
    <row r="3" spans="2:5" ht="15">
      <c r="B3" s="182" t="s">
        <v>182</v>
      </c>
      <c r="C3" s="183">
        <f>Yearending</f>
        <v>44926</v>
      </c>
      <c r="D3" s="183"/>
      <c r="E3" s="183"/>
    </row>
    <row r="4" ht="12.75"/>
    <row r="5" spans="2:6" ht="15.75">
      <c r="B5" s="458" t="s">
        <v>204</v>
      </c>
      <c r="C5" s="458"/>
      <c r="D5" s="458"/>
      <c r="E5" s="458"/>
      <c r="F5" s="458"/>
    </row>
    <row r="6" ht="12.75"/>
    <row r="7" spans="2:68" s="336" customFormat="1" ht="12.75" customHeight="1">
      <c r="B7" s="334"/>
      <c r="C7" s="223"/>
      <c r="D7" s="223"/>
      <c r="E7" s="335"/>
      <c r="F7" s="475" t="s">
        <v>97</v>
      </c>
      <c r="G7" s="476"/>
      <c r="H7" s="476"/>
      <c r="I7" s="476"/>
      <c r="J7" s="476"/>
      <c r="K7" s="476"/>
      <c r="L7" s="472" t="s">
        <v>98</v>
      </c>
      <c r="M7" s="473"/>
      <c r="N7" s="473"/>
      <c r="O7" s="473"/>
      <c r="P7" s="473"/>
      <c r="Q7" s="473"/>
      <c r="R7" s="474"/>
      <c r="S7" s="471" t="s">
        <v>99</v>
      </c>
      <c r="T7" s="471"/>
      <c r="U7" s="471"/>
      <c r="V7" s="471"/>
      <c r="W7" s="471"/>
      <c r="X7" s="471"/>
      <c r="Y7" s="471"/>
      <c r="Z7" s="471"/>
      <c r="AA7" s="471"/>
      <c r="AB7" s="471"/>
      <c r="AC7" s="471"/>
      <c r="AD7" s="471"/>
      <c r="AE7" s="471"/>
      <c r="AF7" s="471"/>
      <c r="AG7" s="471"/>
      <c r="AH7" s="471"/>
      <c r="AI7" s="471"/>
      <c r="AJ7" s="471"/>
      <c r="AK7" s="471"/>
      <c r="AL7" s="479" t="s">
        <v>100</v>
      </c>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M7" s="163"/>
      <c r="BN7" s="163"/>
      <c r="BO7" s="163"/>
      <c r="BP7" s="163"/>
    </row>
    <row r="8" spans="2:68" s="190" customFormat="1" ht="26.25" customHeight="1">
      <c r="B8" s="334"/>
      <c r="C8" s="223"/>
      <c r="D8" s="229"/>
      <c r="E8" s="355"/>
      <c r="F8" s="229"/>
      <c r="G8" s="229"/>
      <c r="H8" s="229"/>
      <c r="I8" s="229"/>
      <c r="J8" s="229"/>
      <c r="K8" s="229"/>
      <c r="L8" s="229"/>
      <c r="M8" s="229"/>
      <c r="N8" s="229"/>
      <c r="O8" s="229"/>
      <c r="P8" s="229"/>
      <c r="Q8" s="229"/>
      <c r="R8" s="229"/>
      <c r="S8" s="229"/>
      <c r="T8" s="465" t="s">
        <v>101</v>
      </c>
      <c r="U8" s="466"/>
      <c r="V8" s="466"/>
      <c r="W8" s="466"/>
      <c r="X8" s="466"/>
      <c r="Y8" s="467"/>
      <c r="Z8" s="465" t="s">
        <v>102</v>
      </c>
      <c r="AA8" s="466"/>
      <c r="AB8" s="466"/>
      <c r="AC8" s="466"/>
      <c r="AD8" s="466"/>
      <c r="AE8" s="467"/>
      <c r="AF8" s="465" t="s">
        <v>103</v>
      </c>
      <c r="AG8" s="466"/>
      <c r="AH8" s="466"/>
      <c r="AI8" s="466"/>
      <c r="AJ8" s="467"/>
      <c r="AK8" s="229"/>
      <c r="AL8" s="229"/>
      <c r="AM8" s="465" t="s">
        <v>104</v>
      </c>
      <c r="AN8" s="466"/>
      <c r="AO8" s="466"/>
      <c r="AP8" s="466"/>
      <c r="AQ8" s="466"/>
      <c r="AR8" s="467"/>
      <c r="AS8" s="465" t="s">
        <v>105</v>
      </c>
      <c r="AT8" s="466"/>
      <c r="AU8" s="466"/>
      <c r="AV8" s="466"/>
      <c r="AW8" s="466"/>
      <c r="AX8" s="467"/>
      <c r="AY8" s="465" t="s">
        <v>106</v>
      </c>
      <c r="AZ8" s="466"/>
      <c r="BA8" s="466"/>
      <c r="BB8" s="466"/>
      <c r="BC8" s="466"/>
      <c r="BD8" s="467"/>
      <c r="BE8" s="465" t="s">
        <v>107</v>
      </c>
      <c r="BF8" s="466"/>
      <c r="BG8" s="466"/>
      <c r="BH8" s="466"/>
      <c r="BI8" s="466"/>
      <c r="BJ8" s="467"/>
      <c r="BM8" s="163"/>
      <c r="BN8" s="163"/>
      <c r="BO8" s="163"/>
      <c r="BP8" s="163"/>
    </row>
    <row r="9" spans="2:62" s="190" customFormat="1" ht="32.25" customHeight="1">
      <c r="B9" s="334"/>
      <c r="C9" s="223"/>
      <c r="D9" s="229" t="s">
        <v>20</v>
      </c>
      <c r="E9" s="351"/>
      <c r="F9" s="477" t="s">
        <v>108</v>
      </c>
      <c r="G9" s="478"/>
      <c r="H9" s="478"/>
      <c r="I9" s="469" t="s">
        <v>109</v>
      </c>
      <c r="J9" s="469"/>
      <c r="K9" s="469"/>
      <c r="L9" s="352" t="s">
        <v>110</v>
      </c>
      <c r="M9" s="464" t="s">
        <v>88</v>
      </c>
      <c r="N9" s="464"/>
      <c r="O9" s="464"/>
      <c r="P9" s="468" t="s">
        <v>89</v>
      </c>
      <c r="Q9" s="468"/>
      <c r="R9" s="468"/>
      <c r="S9" s="352" t="s">
        <v>111</v>
      </c>
      <c r="T9" s="464" t="s">
        <v>88</v>
      </c>
      <c r="U9" s="464"/>
      <c r="V9" s="464"/>
      <c r="W9" s="468" t="s">
        <v>89</v>
      </c>
      <c r="X9" s="468"/>
      <c r="Y9" s="468"/>
      <c r="Z9" s="464" t="s">
        <v>88</v>
      </c>
      <c r="AA9" s="464"/>
      <c r="AB9" s="464"/>
      <c r="AC9" s="468" t="s">
        <v>89</v>
      </c>
      <c r="AD9" s="468"/>
      <c r="AE9" s="468"/>
      <c r="AF9" s="464" t="s">
        <v>88</v>
      </c>
      <c r="AG9" s="464"/>
      <c r="AH9" s="464"/>
      <c r="AI9" s="468" t="s">
        <v>89</v>
      </c>
      <c r="AJ9" s="468"/>
      <c r="AK9" s="468"/>
      <c r="AL9" s="352" t="s">
        <v>112</v>
      </c>
      <c r="AM9" s="464" t="s">
        <v>88</v>
      </c>
      <c r="AN9" s="464"/>
      <c r="AO9" s="464"/>
      <c r="AP9" s="468" t="s">
        <v>89</v>
      </c>
      <c r="AQ9" s="468"/>
      <c r="AR9" s="468"/>
      <c r="AS9" s="464" t="s">
        <v>88</v>
      </c>
      <c r="AT9" s="464"/>
      <c r="AU9" s="464"/>
      <c r="AV9" s="468" t="s">
        <v>89</v>
      </c>
      <c r="AW9" s="468"/>
      <c r="AX9" s="468"/>
      <c r="AY9" s="464" t="s">
        <v>88</v>
      </c>
      <c r="AZ9" s="464"/>
      <c r="BA9" s="464"/>
      <c r="BB9" s="468" t="s">
        <v>89</v>
      </c>
      <c r="BC9" s="468"/>
      <c r="BD9" s="468"/>
      <c r="BE9" s="353" t="s">
        <v>88</v>
      </c>
      <c r="BF9" s="353"/>
      <c r="BG9" s="353"/>
      <c r="BH9" s="354" t="s">
        <v>89</v>
      </c>
      <c r="BI9" s="354"/>
      <c r="BJ9" s="354"/>
    </row>
    <row r="10" spans="2:62" s="190" customFormat="1" ht="37.5" customHeight="1">
      <c r="B10" s="351" t="s">
        <v>361</v>
      </c>
      <c r="C10" s="229" t="s">
        <v>31</v>
      </c>
      <c r="D10" s="229" t="s">
        <v>177</v>
      </c>
      <c r="E10" s="343" t="s">
        <v>362</v>
      </c>
      <c r="F10" s="229" t="s">
        <v>411</v>
      </c>
      <c r="G10" s="229" t="s">
        <v>552</v>
      </c>
      <c r="H10" s="229" t="s">
        <v>409</v>
      </c>
      <c r="I10" s="229" t="s">
        <v>411</v>
      </c>
      <c r="J10" s="229" t="s">
        <v>178</v>
      </c>
      <c r="K10" s="229" t="s">
        <v>409</v>
      </c>
      <c r="L10" s="229" t="s">
        <v>177</v>
      </c>
      <c r="M10" s="229" t="s">
        <v>411</v>
      </c>
      <c r="N10" s="229" t="s">
        <v>552</v>
      </c>
      <c r="O10" s="229" t="s">
        <v>409</v>
      </c>
      <c r="P10" s="229" t="s">
        <v>411</v>
      </c>
      <c r="Q10" s="229" t="s">
        <v>178</v>
      </c>
      <c r="R10" s="229" t="s">
        <v>409</v>
      </c>
      <c r="S10" s="229" t="s">
        <v>177</v>
      </c>
      <c r="T10" s="229" t="s">
        <v>411</v>
      </c>
      <c r="U10" s="229" t="s">
        <v>552</v>
      </c>
      <c r="V10" s="229" t="s">
        <v>409</v>
      </c>
      <c r="W10" s="229" t="s">
        <v>411</v>
      </c>
      <c r="X10" s="229" t="s">
        <v>178</v>
      </c>
      <c r="Y10" s="229" t="s">
        <v>409</v>
      </c>
      <c r="Z10" s="229" t="s">
        <v>411</v>
      </c>
      <c r="AA10" s="229" t="s">
        <v>552</v>
      </c>
      <c r="AB10" s="229" t="s">
        <v>409</v>
      </c>
      <c r="AC10" s="229" t="s">
        <v>411</v>
      </c>
      <c r="AD10" s="229" t="s">
        <v>178</v>
      </c>
      <c r="AE10" s="229" t="s">
        <v>409</v>
      </c>
      <c r="AF10" s="229" t="s">
        <v>411</v>
      </c>
      <c r="AG10" s="229" t="s">
        <v>552</v>
      </c>
      <c r="AH10" s="229" t="s">
        <v>409</v>
      </c>
      <c r="AI10" s="229" t="s">
        <v>411</v>
      </c>
      <c r="AJ10" s="229" t="s">
        <v>178</v>
      </c>
      <c r="AK10" s="229" t="s">
        <v>409</v>
      </c>
      <c r="AL10" s="229" t="s">
        <v>177</v>
      </c>
      <c r="AM10" s="229" t="s">
        <v>411</v>
      </c>
      <c r="AN10" s="229" t="s">
        <v>552</v>
      </c>
      <c r="AO10" s="229" t="s">
        <v>409</v>
      </c>
      <c r="AP10" s="229" t="s">
        <v>411</v>
      </c>
      <c r="AQ10" s="229" t="s">
        <v>178</v>
      </c>
      <c r="AR10" s="229" t="s">
        <v>409</v>
      </c>
      <c r="AS10" s="229" t="s">
        <v>411</v>
      </c>
      <c r="AT10" s="229" t="s">
        <v>552</v>
      </c>
      <c r="AU10" s="229" t="s">
        <v>409</v>
      </c>
      <c r="AV10" s="229" t="s">
        <v>411</v>
      </c>
      <c r="AW10" s="229" t="s">
        <v>178</v>
      </c>
      <c r="AX10" s="229" t="s">
        <v>409</v>
      </c>
      <c r="AY10" s="229" t="s">
        <v>411</v>
      </c>
      <c r="AZ10" s="229" t="s">
        <v>552</v>
      </c>
      <c r="BA10" s="229" t="s">
        <v>409</v>
      </c>
      <c r="BB10" s="229" t="s">
        <v>411</v>
      </c>
      <c r="BC10" s="229" t="s">
        <v>178</v>
      </c>
      <c r="BD10" s="229" t="s">
        <v>409</v>
      </c>
      <c r="BE10" s="229" t="s">
        <v>411</v>
      </c>
      <c r="BF10" s="229" t="s">
        <v>552</v>
      </c>
      <c r="BG10" s="229" t="s">
        <v>409</v>
      </c>
      <c r="BH10" s="229" t="s">
        <v>411</v>
      </c>
      <c r="BI10" s="229" t="s">
        <v>178</v>
      </c>
      <c r="BJ10" s="229" t="s">
        <v>409</v>
      </c>
    </row>
    <row r="11" spans="2:62" s="190" customFormat="1" ht="12.75">
      <c r="B11" s="334"/>
      <c r="C11" s="343" t="s">
        <v>32</v>
      </c>
      <c r="D11" s="229"/>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337"/>
    </row>
    <row r="12" spans="2:62" s="190" customFormat="1" ht="25.5">
      <c r="B12" s="196" t="s">
        <v>563</v>
      </c>
      <c r="C12" s="344" t="s">
        <v>176</v>
      </c>
      <c r="D12" s="275">
        <f>L12+S12+AL12</f>
        <v>116799.62540783106</v>
      </c>
      <c r="E12" s="338" t="s">
        <v>398</v>
      </c>
      <c r="F12" s="108"/>
      <c r="G12" s="108"/>
      <c r="H12" s="108"/>
      <c r="I12" s="108"/>
      <c r="J12" s="108"/>
      <c r="K12" s="108"/>
      <c r="L12" s="275">
        <f>M12+P12</f>
        <v>1258.69056</v>
      </c>
      <c r="M12" s="196">
        <v>1258.69056</v>
      </c>
      <c r="N12" s="196">
        <v>15273.545</v>
      </c>
      <c r="O12" s="347">
        <f>_xlfn.IFERROR(M12/N12,0)</f>
        <v>0.08240985049639753</v>
      </c>
      <c r="P12" s="196">
        <v>0</v>
      </c>
      <c r="Q12" s="196">
        <v>0</v>
      </c>
      <c r="R12" s="347">
        <f>_xlfn.IFERROR(P12/Q12,0)</f>
        <v>0</v>
      </c>
      <c r="S12" s="275">
        <f>T12+W12+Z12+AC12+AF12+AI12</f>
        <v>115540.93484783106</v>
      </c>
      <c r="T12" s="196">
        <v>3027.1931211214924</v>
      </c>
      <c r="U12" s="196">
        <v>6770.484</v>
      </c>
      <c r="V12" s="347">
        <f>_xlfn.IFERROR(T12/U12,0)</f>
        <v>0.44711620633347515</v>
      </c>
      <c r="W12" s="196">
        <v>0</v>
      </c>
      <c r="X12" s="196">
        <v>0</v>
      </c>
      <c r="Y12" s="347">
        <f>_xlfn.IFERROR(W12/X12,0)</f>
        <v>0</v>
      </c>
      <c r="Z12" s="196">
        <v>1898.7869933395757</v>
      </c>
      <c r="AA12" s="196">
        <v>1907.09</v>
      </c>
      <c r="AB12" s="347">
        <f>_xlfn.IFERROR(Z12/AA12,0)</f>
        <v>0.9956462428829136</v>
      </c>
      <c r="AC12" s="196"/>
      <c r="AD12" s="196"/>
      <c r="AE12" s="347">
        <f>_xlfn.IFERROR(AC12/AD12,0)</f>
        <v>0</v>
      </c>
      <c r="AF12" s="383">
        <v>110614.95473336999</v>
      </c>
      <c r="AG12" s="383">
        <v>91132.23</v>
      </c>
      <c r="AH12" s="347">
        <f>_xlfn.IFERROR(AF12/AG12,0)</f>
        <v>1.2137852298069518</v>
      </c>
      <c r="AI12" s="196">
        <v>0</v>
      </c>
      <c r="AJ12" s="196">
        <v>0</v>
      </c>
      <c r="AK12" s="347">
        <f>_xlfn.IFERROR(AI12/AJ12,0)</f>
        <v>0</v>
      </c>
      <c r="AL12" s="275">
        <f>AM12+AP12+AS12+AV12+AY12+BB12+BE12+BH12</f>
        <v>0</v>
      </c>
      <c r="AM12" s="196"/>
      <c r="AN12" s="196"/>
      <c r="AO12" s="347">
        <f>_xlfn.IFERROR(AM12/AN12,0)</f>
        <v>0</v>
      </c>
      <c r="AP12" s="196"/>
      <c r="AQ12" s="196"/>
      <c r="AR12" s="347">
        <f>_xlfn.IFERROR(AP12/AQ12,0)</f>
        <v>0</v>
      </c>
      <c r="AS12" s="196"/>
      <c r="AT12" s="196"/>
      <c r="AU12" s="347">
        <f>_xlfn.IFERROR(AS12/AT12,0)</f>
        <v>0</v>
      </c>
      <c r="AV12" s="196"/>
      <c r="AW12" s="196"/>
      <c r="AX12" s="347">
        <f>_xlfn.IFERROR(AV12/AW12,0)</f>
        <v>0</v>
      </c>
      <c r="AY12" s="196"/>
      <c r="AZ12" s="196"/>
      <c r="BA12" s="347">
        <f>_xlfn.IFERROR(AY12/AZ12,0)</f>
        <v>0</v>
      </c>
      <c r="BB12" s="196"/>
      <c r="BC12" s="196"/>
      <c r="BD12" s="347">
        <f>_xlfn.IFERROR(BB12/BC12,0)</f>
        <v>0</v>
      </c>
      <c r="BE12" s="196"/>
      <c r="BF12" s="196"/>
      <c r="BG12" s="347">
        <f>_xlfn.IFERROR(BE12/BF12,0)</f>
        <v>0</v>
      </c>
      <c r="BH12" s="196"/>
      <c r="BI12" s="196"/>
      <c r="BJ12" s="347">
        <f>_xlfn.IFERROR(BH12/BI12,0)</f>
        <v>0</v>
      </c>
    </row>
    <row r="13" spans="2:62" s="190" customFormat="1" ht="25.5">
      <c r="B13" s="196" t="s">
        <v>563</v>
      </c>
      <c r="C13" s="344" t="s">
        <v>156</v>
      </c>
      <c r="D13" s="275">
        <f>L13+S13+AL13</f>
        <v>7962.22481318005</v>
      </c>
      <c r="E13" s="338" t="s">
        <v>398</v>
      </c>
      <c r="F13" s="108"/>
      <c r="G13" s="108"/>
      <c r="H13" s="108"/>
      <c r="I13" s="108"/>
      <c r="J13" s="108"/>
      <c r="K13" s="108"/>
      <c r="L13" s="275">
        <f>M13+P13</f>
        <v>96.91509999999997</v>
      </c>
      <c r="M13" s="196">
        <v>0</v>
      </c>
      <c r="N13" s="196">
        <v>0</v>
      </c>
      <c r="O13" s="347">
        <f>_xlfn.IFERROR(M13/N13,0)</f>
        <v>0</v>
      </c>
      <c r="P13" s="196">
        <v>96.91509999999997</v>
      </c>
      <c r="Q13" s="196">
        <v>1176.8900000000003</v>
      </c>
      <c r="R13" s="347">
        <f>_xlfn.IFERROR(P13/Q13,0)</f>
        <v>0.08234847776767577</v>
      </c>
      <c r="S13" s="275">
        <f>T13+W13+Z13+AC13+AF13+AI13</f>
        <v>7865.30971318005</v>
      </c>
      <c r="T13" s="196">
        <v>0</v>
      </c>
      <c r="U13" s="196">
        <v>0</v>
      </c>
      <c r="V13" s="347">
        <f>_xlfn.IFERROR(T13/U13,0)</f>
        <v>0</v>
      </c>
      <c r="W13" s="196">
        <v>451.3675208617192</v>
      </c>
      <c r="X13" s="196">
        <v>879.375</v>
      </c>
      <c r="Y13" s="347">
        <f>_xlfn.IFERROR(W13/X13,0)</f>
        <v>0.5132821843487922</v>
      </c>
      <c r="Z13" s="196">
        <v>0</v>
      </c>
      <c r="AA13" s="196">
        <v>0</v>
      </c>
      <c r="AB13" s="347">
        <f>_xlfn.IFERROR(Z13/AA13,0)</f>
        <v>0</v>
      </c>
      <c r="AC13" s="196"/>
      <c r="AD13" s="196"/>
      <c r="AE13" s="347">
        <f>_xlfn.IFERROR(AC13/AD13,0)</f>
        <v>0</v>
      </c>
      <c r="AF13" s="383">
        <v>0</v>
      </c>
      <c r="AG13" s="383">
        <v>0</v>
      </c>
      <c r="AH13" s="347">
        <f>_xlfn.IFERROR(AF13/AG13,0)</f>
        <v>0</v>
      </c>
      <c r="AI13" s="196">
        <v>7413.94219231833</v>
      </c>
      <c r="AJ13" s="196">
        <v>4696.626</v>
      </c>
      <c r="AK13" s="347">
        <f>_xlfn.IFERROR(AI13/AJ13,0)</f>
        <v>1.5785677191069354</v>
      </c>
      <c r="AL13" s="275">
        <f>AM13+AP13+AS13+AV13+AY13+BB13+BE13+BH13</f>
        <v>0</v>
      </c>
      <c r="AM13" s="196"/>
      <c r="AN13" s="196"/>
      <c r="AO13" s="347">
        <f>_xlfn.IFERROR(AM13/AN13,0)</f>
        <v>0</v>
      </c>
      <c r="AP13" s="196"/>
      <c r="AQ13" s="196"/>
      <c r="AR13" s="347">
        <f>_xlfn.IFERROR(AP13/AQ13,0)</f>
        <v>0</v>
      </c>
      <c r="AS13" s="196"/>
      <c r="AT13" s="196"/>
      <c r="AU13" s="347">
        <f>_xlfn.IFERROR(AS13/AT13,0)</f>
        <v>0</v>
      </c>
      <c r="AV13" s="196"/>
      <c r="AW13" s="196"/>
      <c r="AX13" s="347">
        <f>_xlfn.IFERROR(AV13/AW13,0)</f>
        <v>0</v>
      </c>
      <c r="AY13" s="196"/>
      <c r="AZ13" s="196"/>
      <c r="BA13" s="347">
        <f>_xlfn.IFERROR(AY13/AZ13,0)</f>
        <v>0</v>
      </c>
      <c r="BB13" s="196"/>
      <c r="BC13" s="196"/>
      <c r="BD13" s="347">
        <f>_xlfn.IFERROR(BB13/BC13,0)</f>
        <v>0</v>
      </c>
      <c r="BE13" s="196"/>
      <c r="BF13" s="196"/>
      <c r="BG13" s="347">
        <f>_xlfn.IFERROR(BE13/BF13,0)</f>
        <v>0</v>
      </c>
      <c r="BH13" s="196"/>
      <c r="BI13" s="196"/>
      <c r="BJ13" s="347">
        <f>_xlfn.IFERROR(BH13/BI13,0)</f>
        <v>0</v>
      </c>
    </row>
    <row r="14" spans="2:62" s="190" customFormat="1" ht="12.75">
      <c r="B14" s="196" t="s">
        <v>563</v>
      </c>
      <c r="C14" s="344" t="s">
        <v>77</v>
      </c>
      <c r="D14" s="275">
        <f>L14+S14+AL14</f>
        <v>140.954842968777</v>
      </c>
      <c r="E14" s="338" t="s">
        <v>398</v>
      </c>
      <c r="F14" s="108"/>
      <c r="G14" s="108"/>
      <c r="H14" s="108"/>
      <c r="I14" s="108"/>
      <c r="J14" s="108"/>
      <c r="K14" s="108"/>
      <c r="L14" s="275">
        <f>M14+P14</f>
        <v>0</v>
      </c>
      <c r="M14" s="196">
        <v>0</v>
      </c>
      <c r="N14" s="196">
        <v>0</v>
      </c>
      <c r="O14" s="347">
        <f>_xlfn.IFERROR(M14/N14,0)</f>
        <v>0</v>
      </c>
      <c r="P14" s="196">
        <v>0</v>
      </c>
      <c r="Q14" s="196">
        <v>0</v>
      </c>
      <c r="R14" s="347">
        <f>_xlfn.IFERROR(P14/Q14,0)</f>
        <v>0</v>
      </c>
      <c r="S14" s="275">
        <f>T14+W14+Z14+AC14+AF14+AI14</f>
        <v>140.954842968777</v>
      </c>
      <c r="T14" s="196">
        <v>0</v>
      </c>
      <c r="U14" s="196">
        <v>0</v>
      </c>
      <c r="V14" s="347">
        <f>_xlfn.IFERROR(T14/U14,0)</f>
        <v>0</v>
      </c>
      <c r="W14" s="196">
        <v>140.954842968777</v>
      </c>
      <c r="X14" s="196">
        <v>589.044</v>
      </c>
      <c r="Y14" s="347">
        <f>_xlfn.IFERROR(W14/X14,0)</f>
        <v>0.2392942513102196</v>
      </c>
      <c r="Z14" s="196">
        <v>0</v>
      </c>
      <c r="AA14" s="196">
        <v>0</v>
      </c>
      <c r="AB14" s="347">
        <f>_xlfn.IFERROR(Z14/AA14,0)</f>
        <v>0</v>
      </c>
      <c r="AC14" s="196"/>
      <c r="AD14" s="196"/>
      <c r="AE14" s="347">
        <f>_xlfn.IFERROR(AC14/AD14,0)</f>
        <v>0</v>
      </c>
      <c r="AF14" s="383">
        <v>0</v>
      </c>
      <c r="AG14" s="383">
        <v>0</v>
      </c>
      <c r="AH14" s="347">
        <f>_xlfn.IFERROR(AF14/AG14,0)</f>
        <v>0</v>
      </c>
      <c r="AI14" s="196">
        <v>0</v>
      </c>
      <c r="AJ14" s="196">
        <v>0</v>
      </c>
      <c r="AK14" s="347">
        <f>_xlfn.IFERROR(AI14/AJ14,0)</f>
        <v>0</v>
      </c>
      <c r="AL14" s="275">
        <f>AM14+AP14+AS14+AV14+AY14+BB14+BE14+BH14</f>
        <v>0</v>
      </c>
      <c r="AM14" s="196"/>
      <c r="AN14" s="196"/>
      <c r="AO14" s="347">
        <f>_xlfn.IFERROR(AM14/AN14,0)</f>
        <v>0</v>
      </c>
      <c r="AP14" s="196"/>
      <c r="AQ14" s="196"/>
      <c r="AR14" s="347">
        <f>_xlfn.IFERROR(AP14/AQ14,0)</f>
        <v>0</v>
      </c>
      <c r="AS14" s="196"/>
      <c r="AT14" s="196"/>
      <c r="AU14" s="347">
        <f>_xlfn.IFERROR(AS14/AT14,0)</f>
        <v>0</v>
      </c>
      <c r="AV14" s="196"/>
      <c r="AW14" s="196"/>
      <c r="AX14" s="347">
        <f>_xlfn.IFERROR(AV14/AW14,0)</f>
        <v>0</v>
      </c>
      <c r="AY14" s="196"/>
      <c r="AZ14" s="196"/>
      <c r="BA14" s="347">
        <f>_xlfn.IFERROR(AY14/AZ14,0)</f>
        <v>0</v>
      </c>
      <c r="BB14" s="196"/>
      <c r="BC14" s="196"/>
      <c r="BD14" s="347">
        <f>_xlfn.IFERROR(BB14/BC14,0)</f>
        <v>0</v>
      </c>
      <c r="BE14" s="196"/>
      <c r="BF14" s="196"/>
      <c r="BG14" s="347">
        <f>_xlfn.IFERROR(BE14/BF14,0)</f>
        <v>0</v>
      </c>
      <c r="BH14" s="196"/>
      <c r="BI14" s="196"/>
      <c r="BJ14" s="347">
        <f>_xlfn.IFERROR(BH14/BI14,0)</f>
        <v>0</v>
      </c>
    </row>
    <row r="15" spans="2:62" s="190" customFormat="1" ht="12.75">
      <c r="B15" s="196" t="s">
        <v>563</v>
      </c>
      <c r="C15" s="343" t="s">
        <v>230</v>
      </c>
      <c r="D15" s="345"/>
      <c r="E15" s="340"/>
      <c r="F15" s="340"/>
      <c r="G15" s="340"/>
      <c r="H15" s="340"/>
      <c r="I15" s="340"/>
      <c r="J15" s="340"/>
      <c r="K15" s="340"/>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90" customFormat="1" ht="12.75">
      <c r="B16" s="196" t="s">
        <v>563</v>
      </c>
      <c r="C16" s="344" t="s">
        <v>228</v>
      </c>
      <c r="D16" s="275">
        <f>F16+I16</f>
        <v>0</v>
      </c>
      <c r="E16" s="338" t="s">
        <v>398</v>
      </c>
      <c r="F16" s="196"/>
      <c r="G16" s="196"/>
      <c r="H16" s="347">
        <f>_xlfn.IFERROR(F16/G16,0)</f>
        <v>0</v>
      </c>
      <c r="I16" s="196">
        <v>0</v>
      </c>
      <c r="J16" s="196">
        <v>0</v>
      </c>
      <c r="K16" s="347">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90" customFormat="1" ht="12.75">
      <c r="B17" s="196" t="s">
        <v>563</v>
      </c>
      <c r="C17" s="346" t="s">
        <v>35</v>
      </c>
      <c r="D17" s="345"/>
      <c r="E17" s="340"/>
      <c r="F17" s="339"/>
      <c r="G17" s="339"/>
      <c r="H17" s="348"/>
      <c r="I17" s="339"/>
      <c r="J17" s="339"/>
      <c r="K17" s="34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90" customFormat="1" ht="12.75">
      <c r="B18" s="196" t="s">
        <v>563</v>
      </c>
      <c r="C18" s="344" t="s">
        <v>229</v>
      </c>
      <c r="D18" s="275">
        <f>F18+I18</f>
        <v>8764.559837155479</v>
      </c>
      <c r="E18" s="338" t="s">
        <v>398</v>
      </c>
      <c r="F18" s="196">
        <v>8764.559837155479</v>
      </c>
      <c r="G18" s="196">
        <v>16696.552</v>
      </c>
      <c r="H18" s="347">
        <f>_xlfn.IFERROR(F18/G18,0)</f>
        <v>0.5249323235812687</v>
      </c>
      <c r="I18" s="196">
        <v>0</v>
      </c>
      <c r="J18" s="196">
        <v>0</v>
      </c>
      <c r="K18" s="347">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90" customFormat="1" ht="12.75">
      <c r="B19" s="196" t="s">
        <v>563</v>
      </c>
      <c r="C19" s="343" t="s">
        <v>87</v>
      </c>
      <c r="D19" s="275">
        <f>F19+I19</f>
        <v>7231.315089999999</v>
      </c>
      <c r="E19" s="338" t="s">
        <v>398</v>
      </c>
      <c r="F19" s="196">
        <v>6007.312609999999</v>
      </c>
      <c r="G19" s="150"/>
      <c r="H19" s="151"/>
      <c r="I19" s="196">
        <v>1224.0024799999999</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90" customFormat="1" ht="12.75">
      <c r="B20" s="338"/>
      <c r="C20" s="343" t="s">
        <v>23</v>
      </c>
      <c r="D20" s="278">
        <f>SUM(D12:D19)</f>
        <v>140898.67999113534</v>
      </c>
      <c r="E20" s="341"/>
      <c r="F20" s="278">
        <f>SUM(F12:F19)</f>
        <v>14771.872447155478</v>
      </c>
      <c r="G20" s="278">
        <f>SUM(G12:G19)</f>
        <v>16696.552</v>
      </c>
      <c r="H20" s="349"/>
      <c r="I20" s="278">
        <f>SUM(I12:I19)</f>
        <v>1224.0024799999999</v>
      </c>
      <c r="J20" s="278">
        <f>SUM(J12:J19)</f>
        <v>0</v>
      </c>
      <c r="K20" s="349"/>
      <c r="L20" s="278">
        <f>SUM(L12:L19)</f>
        <v>1355.60566</v>
      </c>
      <c r="M20" s="278">
        <f>SUM(M12:M19)</f>
        <v>1258.69056</v>
      </c>
      <c r="N20" s="278">
        <f>SUM(N12:N19)</f>
        <v>15273.545</v>
      </c>
      <c r="O20" s="278"/>
      <c r="P20" s="278">
        <f>SUM(P12:P19)</f>
        <v>96.91509999999997</v>
      </c>
      <c r="Q20" s="278">
        <f>SUM(Q12:Q19)</f>
        <v>1176.8900000000003</v>
      </c>
      <c r="R20" s="278"/>
      <c r="S20" s="278">
        <f>SUM(S12:S19)</f>
        <v>123547.19940397987</v>
      </c>
      <c r="T20" s="278">
        <f>SUM(T12:T19)</f>
        <v>3027.1931211214924</v>
      </c>
      <c r="U20" s="278">
        <f>SUM(U12:U19)</f>
        <v>6770.484</v>
      </c>
      <c r="V20" s="278"/>
      <c r="W20" s="278">
        <f>SUM(W12:W19)</f>
        <v>592.3223638304962</v>
      </c>
      <c r="X20" s="278">
        <f>SUM(X12:X19)</f>
        <v>1468.4189999999999</v>
      </c>
      <c r="Y20" s="278"/>
      <c r="Z20" s="278">
        <f>SUM(Z12:Z19)</f>
        <v>1898.7869933395757</v>
      </c>
      <c r="AA20" s="278">
        <f>SUM(AA12:AA19)</f>
        <v>1907.09</v>
      </c>
      <c r="AB20" s="278"/>
      <c r="AC20" s="278">
        <f>SUM(AC12:AC19)</f>
        <v>0</v>
      </c>
      <c r="AD20" s="278">
        <f>SUM(AD12:AD19)</f>
        <v>0</v>
      </c>
      <c r="AE20" s="278"/>
      <c r="AF20" s="278">
        <f>SUM(AF12:AF19)</f>
        <v>110614.95473336999</v>
      </c>
      <c r="AG20" s="278">
        <f>SUM(AG12:AG19)</f>
        <v>91132.23</v>
      </c>
      <c r="AH20" s="278"/>
      <c r="AI20" s="278">
        <f>SUM(AI12:AI19)</f>
        <v>7413.94219231833</v>
      </c>
      <c r="AJ20" s="278">
        <f>SUM(AJ12:AJ19)</f>
        <v>4696.626</v>
      </c>
      <c r="AK20" s="278"/>
      <c r="AL20" s="278">
        <f>SUM(AL12:AL19)</f>
        <v>0</v>
      </c>
      <c r="AM20" s="278">
        <f>SUM(AM12:AM19)</f>
        <v>0</v>
      </c>
      <c r="AN20" s="278">
        <f>SUM(AN12:AN19)</f>
        <v>0</v>
      </c>
      <c r="AO20" s="278"/>
      <c r="AP20" s="278">
        <f>SUM(AP12:AP19)</f>
        <v>0</v>
      </c>
      <c r="AQ20" s="278">
        <f>SUM(AQ12:AQ19)</f>
        <v>0</v>
      </c>
      <c r="AR20" s="278"/>
      <c r="AS20" s="278">
        <f>SUM(AS12:AS19)</f>
        <v>0</v>
      </c>
      <c r="AT20" s="278">
        <f>SUM(AT12:AT19)</f>
        <v>0</v>
      </c>
      <c r="AU20" s="278"/>
      <c r="AV20" s="278">
        <f>SUM(AV12:AV19)</f>
        <v>0</v>
      </c>
      <c r="AW20" s="278">
        <f>SUM(AW12:AW19)</f>
        <v>0</v>
      </c>
      <c r="AX20" s="278"/>
      <c r="AY20" s="278">
        <f>SUM(AY12:AY19)</f>
        <v>0</v>
      </c>
      <c r="AZ20" s="278">
        <f>SUM(AZ12:AZ19)</f>
        <v>0</v>
      </c>
      <c r="BA20" s="278"/>
      <c r="BB20" s="278">
        <f>SUM(BB12:BB19)</f>
        <v>0</v>
      </c>
      <c r="BC20" s="278">
        <f>SUM(BC12:BC19)</f>
        <v>0</v>
      </c>
      <c r="BD20" s="278"/>
      <c r="BE20" s="278">
        <f>SUM(BE12:BE19)</f>
        <v>0</v>
      </c>
      <c r="BF20" s="278">
        <f>SUM(BF12:BF19)</f>
        <v>0</v>
      </c>
      <c r="BG20" s="278"/>
      <c r="BH20" s="278">
        <f>SUM(BH12:BH19)</f>
        <v>0</v>
      </c>
      <c r="BI20" s="278">
        <f>SUM(BI12:BI19)</f>
        <v>0</v>
      </c>
      <c r="BJ20" s="350"/>
    </row>
    <row r="21" spans="2:6" ht="12.75">
      <c r="B21" s="190"/>
      <c r="C21" s="190"/>
      <c r="D21" s="190"/>
      <c r="E21" s="190"/>
      <c r="F21" s="190"/>
    </row>
    <row r="22" spans="2:6" ht="12.75">
      <c r="B22" s="190"/>
      <c r="C22" s="190"/>
      <c r="E22" s="190"/>
      <c r="F22" s="190"/>
    </row>
    <row r="23" spans="2:6" ht="12.75">
      <c r="B23" s="190"/>
      <c r="C23" s="190"/>
      <c r="E23" s="190"/>
      <c r="F23" s="190"/>
    </row>
    <row r="24" spans="2:6" ht="12.75">
      <c r="B24" s="190"/>
      <c r="C24" s="190"/>
      <c r="E24" s="190"/>
      <c r="F24" s="190"/>
    </row>
    <row r="25" spans="2:6" ht="12.75">
      <c r="B25" s="190"/>
      <c r="C25" s="190"/>
      <c r="E25" s="190"/>
      <c r="F25" s="190"/>
    </row>
    <row r="26" spans="2:6" ht="12.75">
      <c r="B26" s="190"/>
      <c r="C26" s="190"/>
      <c r="E26" s="190"/>
      <c r="F26" s="190"/>
    </row>
    <row r="27" spans="2:6" ht="12.75">
      <c r="B27" s="190"/>
      <c r="C27" s="190"/>
      <c r="E27" s="190"/>
      <c r="F27" s="190"/>
    </row>
    <row r="28" spans="2:6" ht="12.75">
      <c r="B28" s="190"/>
      <c r="C28" s="190"/>
      <c r="E28" s="190"/>
      <c r="F28" s="190"/>
    </row>
    <row r="29" spans="2:6" ht="12.75">
      <c r="B29" s="190"/>
      <c r="C29" s="190"/>
      <c r="E29" s="190"/>
      <c r="F29" s="190"/>
    </row>
    <row r="30" spans="2:6" ht="12.75">
      <c r="B30" s="190"/>
      <c r="C30" s="190"/>
      <c r="E30" s="190"/>
      <c r="F30" s="190"/>
    </row>
    <row r="31" spans="2:6" ht="12.75">
      <c r="B31" s="190"/>
      <c r="C31" s="190"/>
      <c r="E31" s="190"/>
      <c r="F31" s="190"/>
    </row>
    <row r="32" spans="2:6" ht="15">
      <c r="B32" s="342"/>
      <c r="C32" s="190"/>
      <c r="E32" s="190"/>
      <c r="F32" s="190"/>
    </row>
    <row r="33" spans="2:6" ht="15">
      <c r="B33" s="342"/>
      <c r="C33" s="342"/>
      <c r="E33" s="342"/>
      <c r="F33" s="342"/>
    </row>
    <row r="34" spans="2:6" ht="15">
      <c r="B34" s="342"/>
      <c r="C34" s="342"/>
      <c r="E34" s="342"/>
      <c r="F34" s="342"/>
    </row>
    <row r="35" spans="2:6" ht="15">
      <c r="B35" s="342"/>
      <c r="C35" s="342"/>
      <c r="E35" s="342"/>
      <c r="F35" s="342"/>
    </row>
    <row r="36" spans="2:6" ht="15">
      <c r="B36" s="342"/>
      <c r="C36" s="342"/>
      <c r="D36" s="342"/>
      <c r="E36" s="342"/>
      <c r="F36" s="342"/>
    </row>
    <row r="37" spans="2:6" ht="15">
      <c r="B37" s="342"/>
      <c r="C37" s="342"/>
      <c r="D37" s="342"/>
      <c r="E37" s="342"/>
      <c r="F37" s="342"/>
    </row>
    <row r="38" spans="2:6" ht="15">
      <c r="B38" s="342"/>
      <c r="C38" s="342"/>
      <c r="D38" s="342"/>
      <c r="E38" s="342"/>
      <c r="F38" s="342"/>
    </row>
    <row r="39" spans="2:6" ht="15">
      <c r="B39" s="342"/>
      <c r="C39" s="342"/>
      <c r="D39" s="342"/>
      <c r="E39" s="342"/>
      <c r="F39" s="342"/>
    </row>
    <row r="40" spans="2:6" ht="15">
      <c r="B40" s="342"/>
      <c r="C40" s="342"/>
      <c r="D40" s="342"/>
      <c r="E40" s="342"/>
      <c r="F40" s="342"/>
    </row>
    <row r="41" spans="2:6" ht="15">
      <c r="B41" s="342"/>
      <c r="C41" s="342"/>
      <c r="D41" s="342"/>
      <c r="E41" s="342"/>
      <c r="F41" s="342"/>
    </row>
    <row r="42" spans="2:6" ht="15">
      <c r="B42" s="342"/>
      <c r="C42" s="342"/>
      <c r="D42" s="342"/>
      <c r="E42" s="342"/>
      <c r="F42" s="342"/>
    </row>
    <row r="43" spans="2:6" ht="15">
      <c r="B43" s="342"/>
      <c r="C43" s="342"/>
      <c r="D43" s="342"/>
      <c r="E43" s="342"/>
      <c r="F43" s="342"/>
    </row>
    <row r="44" spans="2:6" ht="15">
      <c r="B44" s="342"/>
      <c r="C44" s="342"/>
      <c r="D44" s="342"/>
      <c r="E44" s="342"/>
      <c r="F44" s="342"/>
    </row>
    <row r="45" spans="2:6" ht="15">
      <c r="B45" s="342"/>
      <c r="C45" s="342"/>
      <c r="D45" s="342"/>
      <c r="E45" s="342"/>
      <c r="F45" s="342"/>
    </row>
    <row r="46" spans="2:6" ht="15">
      <c r="B46" s="342"/>
      <c r="C46" s="342"/>
      <c r="D46" s="342"/>
      <c r="E46" s="342"/>
      <c r="F46" s="342"/>
    </row>
    <row r="47" spans="2:6" ht="15">
      <c r="B47" s="342"/>
      <c r="C47" s="342"/>
      <c r="D47" s="342"/>
      <c r="E47" s="342"/>
      <c r="F47" s="342"/>
    </row>
    <row r="48" spans="2:6" ht="15">
      <c r="B48" s="342"/>
      <c r="C48" s="342"/>
      <c r="D48" s="342"/>
      <c r="E48" s="342"/>
      <c r="F48" s="342"/>
    </row>
    <row r="49" spans="2:6" ht="15">
      <c r="B49" s="342"/>
      <c r="C49" s="342"/>
      <c r="D49" s="342"/>
      <c r="E49" s="342"/>
      <c r="F49" s="342"/>
    </row>
    <row r="50" spans="2:6" ht="15">
      <c r="B50" s="342"/>
      <c r="C50" s="342"/>
      <c r="D50" s="342"/>
      <c r="E50" s="342"/>
      <c r="F50" s="342"/>
    </row>
    <row r="51" spans="2:6" ht="15">
      <c r="B51" s="342"/>
      <c r="C51" s="342"/>
      <c r="D51" s="342"/>
      <c r="E51" s="342"/>
      <c r="F51" s="342"/>
    </row>
    <row r="52" spans="2:6" ht="15">
      <c r="B52" s="342"/>
      <c r="C52" s="342"/>
      <c r="D52" s="342"/>
      <c r="E52" s="342"/>
      <c r="F52" s="342"/>
    </row>
    <row r="53" spans="2:6" ht="15">
      <c r="B53" s="342"/>
      <c r="C53" s="342"/>
      <c r="D53" s="342"/>
      <c r="E53" s="342"/>
      <c r="F53" s="342"/>
    </row>
    <row r="54" spans="2:6" ht="15">
      <c r="B54" s="342"/>
      <c r="C54" s="342"/>
      <c r="D54" s="342"/>
      <c r="E54" s="342"/>
      <c r="F54" s="342"/>
    </row>
    <row r="55" spans="2:6" ht="15">
      <c r="B55" s="342"/>
      <c r="C55" s="342"/>
      <c r="D55" s="342"/>
      <c r="E55" s="342"/>
      <c r="F55" s="342"/>
    </row>
    <row r="56" spans="2:6" ht="15">
      <c r="B56" s="342"/>
      <c r="C56" s="342"/>
      <c r="D56" s="342"/>
      <c r="E56" s="342"/>
      <c r="F56" s="342"/>
    </row>
    <row r="57" spans="2:6" ht="15">
      <c r="B57" s="342"/>
      <c r="C57" s="342"/>
      <c r="D57" s="342"/>
      <c r="E57" s="342"/>
      <c r="F57" s="342"/>
    </row>
    <row r="58" spans="2:6" ht="15">
      <c r="B58" s="342"/>
      <c r="C58" s="342"/>
      <c r="D58" s="342"/>
      <c r="E58" s="342"/>
      <c r="F58" s="342"/>
    </row>
    <row r="59" spans="2:6" ht="15">
      <c r="B59" s="342"/>
      <c r="C59" s="342"/>
      <c r="D59" s="342"/>
      <c r="E59" s="342"/>
      <c r="F59" s="342"/>
    </row>
    <row r="60" spans="2:6" ht="15">
      <c r="B60" s="342"/>
      <c r="C60" s="342"/>
      <c r="D60" s="342"/>
      <c r="E60" s="342"/>
      <c r="F60" s="342"/>
    </row>
    <row r="61" spans="2:6" ht="15">
      <c r="B61" s="342"/>
      <c r="C61" s="342"/>
      <c r="D61" s="342"/>
      <c r="E61" s="342"/>
      <c r="F61" s="342"/>
    </row>
    <row r="62" spans="2:6" ht="15">
      <c r="B62" s="342"/>
      <c r="C62" s="342"/>
      <c r="D62" s="342"/>
      <c r="E62" s="342"/>
      <c r="F62" s="342"/>
    </row>
    <row r="63" spans="2:6" ht="15">
      <c r="B63" s="342"/>
      <c r="C63" s="342"/>
      <c r="D63" s="342"/>
      <c r="E63" s="342"/>
      <c r="F63" s="342"/>
    </row>
    <row r="64" spans="2:6" ht="15">
      <c r="B64" s="342"/>
      <c r="C64" s="342"/>
      <c r="D64" s="342"/>
      <c r="E64" s="342"/>
      <c r="F64" s="342"/>
    </row>
    <row r="65" spans="2:6" ht="15">
      <c r="B65" s="342"/>
      <c r="C65" s="342"/>
      <c r="D65" s="342"/>
      <c r="E65" s="342"/>
      <c r="F65" s="342"/>
    </row>
    <row r="66" spans="2:6" ht="15">
      <c r="B66" s="342"/>
      <c r="C66" s="342"/>
      <c r="D66" s="342"/>
      <c r="E66" s="342"/>
      <c r="F66" s="342"/>
    </row>
    <row r="67" spans="2:6" ht="15">
      <c r="B67" s="342"/>
      <c r="C67" s="342"/>
      <c r="D67" s="342"/>
      <c r="E67" s="342"/>
      <c r="F67" s="342"/>
    </row>
    <row r="68" spans="2:6" ht="15">
      <c r="B68" s="342"/>
      <c r="C68" s="342"/>
      <c r="D68" s="342"/>
      <c r="E68" s="342"/>
      <c r="F68" s="342"/>
    </row>
    <row r="69" spans="2:6" ht="15">
      <c r="B69" s="342"/>
      <c r="C69" s="342"/>
      <c r="D69" s="342"/>
      <c r="E69" s="342"/>
      <c r="F69" s="342"/>
    </row>
    <row r="70" spans="2:6" ht="15">
      <c r="B70" s="342"/>
      <c r="C70" s="342"/>
      <c r="D70" s="342"/>
      <c r="E70" s="342"/>
      <c r="F70" s="342"/>
    </row>
    <row r="71" spans="2:6" ht="15">
      <c r="B71" s="342"/>
      <c r="C71" s="342"/>
      <c r="D71" s="342"/>
      <c r="E71" s="342"/>
      <c r="F71" s="342"/>
    </row>
    <row r="72" spans="2:6" ht="15">
      <c r="B72" s="342"/>
      <c r="C72" s="342"/>
      <c r="D72" s="342"/>
      <c r="E72" s="342"/>
      <c r="F72" s="342"/>
    </row>
    <row r="73" spans="2:6" ht="15">
      <c r="B73" s="342"/>
      <c r="C73" s="342"/>
      <c r="D73" s="342"/>
      <c r="E73" s="342"/>
      <c r="F73" s="342"/>
    </row>
    <row r="74" spans="2:6" ht="15">
      <c r="B74" s="342"/>
      <c r="C74" s="342"/>
      <c r="D74" s="342"/>
      <c r="E74" s="342"/>
      <c r="F74" s="342"/>
    </row>
    <row r="75" spans="2:6" ht="15">
      <c r="B75" s="342"/>
      <c r="C75" s="342"/>
      <c r="D75" s="342"/>
      <c r="E75" s="342"/>
      <c r="F75" s="342"/>
    </row>
    <row r="76" spans="2:6" ht="15">
      <c r="B76" s="342"/>
      <c r="C76" s="342"/>
      <c r="D76" s="342"/>
      <c r="E76" s="342"/>
      <c r="F76" s="342"/>
    </row>
    <row r="77" spans="2:6" ht="15">
      <c r="B77" s="342"/>
      <c r="C77" s="342"/>
      <c r="D77" s="342"/>
      <c r="E77" s="342"/>
      <c r="F77" s="342"/>
    </row>
    <row r="78" spans="2:6" ht="15">
      <c r="B78" s="342"/>
      <c r="C78" s="342"/>
      <c r="D78" s="342"/>
      <c r="E78" s="342"/>
      <c r="F78" s="342"/>
    </row>
    <row r="79" spans="2:6" ht="15">
      <c r="B79" s="342"/>
      <c r="C79" s="342"/>
      <c r="D79" s="342"/>
      <c r="E79" s="342"/>
      <c r="F79" s="342"/>
    </row>
    <row r="80" spans="2:6" ht="15">
      <c r="B80" s="342"/>
      <c r="C80" s="342"/>
      <c r="D80" s="342"/>
      <c r="E80" s="342"/>
      <c r="F80" s="342"/>
    </row>
    <row r="81" spans="2:6" ht="15">
      <c r="B81" s="342"/>
      <c r="C81" s="342"/>
      <c r="D81" s="342"/>
      <c r="E81" s="342"/>
      <c r="F81" s="342"/>
    </row>
    <row r="82" spans="2:6" ht="15">
      <c r="B82" s="342"/>
      <c r="C82" s="342"/>
      <c r="D82" s="342"/>
      <c r="E82" s="342"/>
      <c r="F82" s="342"/>
    </row>
    <row r="83" spans="2:6" ht="15">
      <c r="B83" s="342"/>
      <c r="C83" s="342"/>
      <c r="D83" s="342"/>
      <c r="E83" s="342"/>
      <c r="F83" s="342"/>
    </row>
    <row r="84" spans="2:6" ht="15">
      <c r="B84" s="342"/>
      <c r="C84" s="342"/>
      <c r="D84" s="342"/>
      <c r="E84" s="342"/>
      <c r="F84" s="342"/>
    </row>
    <row r="85" spans="2:6" ht="15">
      <c r="B85" s="342"/>
      <c r="C85" s="342"/>
      <c r="D85" s="342"/>
      <c r="E85" s="342"/>
      <c r="F85" s="342"/>
    </row>
    <row r="86" spans="2:6" ht="15">
      <c r="B86" s="342"/>
      <c r="C86" s="342"/>
      <c r="D86" s="342"/>
      <c r="E86" s="342"/>
      <c r="F86" s="342"/>
    </row>
    <row r="87" spans="2:6" ht="15">
      <c r="B87" s="342"/>
      <c r="C87" s="342"/>
      <c r="D87" s="342"/>
      <c r="E87" s="342"/>
      <c r="F87" s="342"/>
    </row>
    <row r="88" spans="2:6" ht="15">
      <c r="B88" s="342"/>
      <c r="C88" s="342"/>
      <c r="D88" s="342"/>
      <c r="E88" s="342"/>
      <c r="F88" s="342"/>
    </row>
    <row r="89" spans="2:6" ht="15">
      <c r="B89" s="342"/>
      <c r="C89" s="342"/>
      <c r="D89" s="342"/>
      <c r="E89" s="342"/>
      <c r="F89" s="342"/>
    </row>
    <row r="90" spans="2:6" ht="15">
      <c r="B90" s="342"/>
      <c r="C90" s="342"/>
      <c r="D90" s="342"/>
      <c r="E90" s="342"/>
      <c r="F90" s="342"/>
    </row>
    <row r="91" spans="2:6" ht="15">
      <c r="B91" s="342"/>
      <c r="C91" s="342"/>
      <c r="D91" s="342"/>
      <c r="E91" s="342"/>
      <c r="F91" s="342"/>
    </row>
    <row r="92" spans="2:6" ht="15">
      <c r="B92" s="342"/>
      <c r="C92" s="342"/>
      <c r="D92" s="342"/>
      <c r="E92" s="342"/>
      <c r="F92" s="342"/>
    </row>
    <row r="93" spans="2:6" ht="15">
      <c r="B93" s="342"/>
      <c r="C93" s="342"/>
      <c r="D93" s="342"/>
      <c r="E93" s="342"/>
      <c r="F93" s="342"/>
    </row>
    <row r="94" spans="2:6" ht="15">
      <c r="B94" s="342"/>
      <c r="C94" s="342"/>
      <c r="D94" s="342"/>
      <c r="E94" s="342"/>
      <c r="F94" s="342"/>
    </row>
    <row r="95" spans="2:6" ht="15">
      <c r="B95" s="342"/>
      <c r="C95" s="342"/>
      <c r="D95" s="342"/>
      <c r="E95" s="342"/>
      <c r="F95" s="342"/>
    </row>
    <row r="96" spans="2:6" ht="15">
      <c r="B96" s="342"/>
      <c r="C96" s="342"/>
      <c r="D96" s="342"/>
      <c r="E96" s="342"/>
      <c r="F96" s="342"/>
    </row>
    <row r="97" spans="2:6" ht="15">
      <c r="B97" s="342"/>
      <c r="C97" s="342"/>
      <c r="D97" s="342"/>
      <c r="E97" s="342"/>
      <c r="F97" s="342"/>
    </row>
    <row r="98" spans="2:6" ht="15">
      <c r="B98" s="342"/>
      <c r="C98" s="342"/>
      <c r="D98" s="342"/>
      <c r="E98" s="342"/>
      <c r="F98" s="342"/>
    </row>
    <row r="99" spans="2:6" ht="15">
      <c r="B99" s="342"/>
      <c r="C99" s="342"/>
      <c r="D99" s="342"/>
      <c r="E99" s="342"/>
      <c r="F99" s="342"/>
    </row>
    <row r="100" spans="2:6" ht="15">
      <c r="B100" s="342"/>
      <c r="C100" s="342"/>
      <c r="D100" s="342"/>
      <c r="E100" s="342"/>
      <c r="F100" s="342"/>
    </row>
    <row r="101" spans="2:6" ht="15">
      <c r="B101" s="342"/>
      <c r="C101" s="342"/>
      <c r="D101" s="342"/>
      <c r="E101" s="342"/>
      <c r="F101" s="342"/>
    </row>
    <row r="102" spans="2:6" ht="15">
      <c r="B102" s="342"/>
      <c r="C102" s="342"/>
      <c r="D102" s="342"/>
      <c r="E102" s="342"/>
      <c r="F102" s="342"/>
    </row>
    <row r="103" spans="2:6" ht="15">
      <c r="B103" s="342"/>
      <c r="C103" s="342"/>
      <c r="D103" s="342"/>
      <c r="E103" s="342"/>
      <c r="F103" s="342"/>
    </row>
    <row r="104" spans="2:6" ht="15">
      <c r="B104" s="342"/>
      <c r="C104" s="342"/>
      <c r="D104" s="342"/>
      <c r="E104" s="342"/>
      <c r="F104" s="342"/>
    </row>
    <row r="105" spans="2:6" ht="15">
      <c r="B105" s="342"/>
      <c r="C105" s="342"/>
      <c r="D105" s="342"/>
      <c r="E105" s="342"/>
      <c r="F105" s="342"/>
    </row>
    <row r="106" spans="2:6" ht="15">
      <c r="B106" s="342"/>
      <c r="C106" s="342"/>
      <c r="D106" s="342"/>
      <c r="E106" s="342"/>
      <c r="F106" s="342"/>
    </row>
    <row r="107" spans="2:6" ht="15">
      <c r="B107" s="342"/>
      <c r="C107" s="342"/>
      <c r="D107" s="342"/>
      <c r="E107" s="342"/>
      <c r="F107" s="342"/>
    </row>
    <row r="108" spans="2:6" ht="15">
      <c r="B108" s="342"/>
      <c r="C108" s="342"/>
      <c r="D108" s="342"/>
      <c r="E108" s="342"/>
      <c r="F108" s="342"/>
    </row>
    <row r="109" spans="2:6" ht="15">
      <c r="B109" s="342"/>
      <c r="C109" s="342"/>
      <c r="D109" s="342"/>
      <c r="E109" s="342"/>
      <c r="F109" s="342"/>
    </row>
    <row r="110" spans="2:6" ht="15">
      <c r="B110" s="342"/>
      <c r="C110" s="342"/>
      <c r="D110" s="342"/>
      <c r="E110" s="342"/>
      <c r="F110" s="342"/>
    </row>
    <row r="111" spans="3:6" ht="15">
      <c r="C111" s="342"/>
      <c r="D111" s="342"/>
      <c r="E111" s="342"/>
      <c r="F111" s="342"/>
    </row>
  </sheetData>
  <sheetProtection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6 E12:E14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21"/>
  <sheetViews>
    <sheetView zoomScalePageLayoutView="0" workbookViewId="0" topLeftCell="A1">
      <selection activeCell="A2" sqref="A2"/>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Eastern Gas Pipeline</v>
      </c>
      <c r="C2" s="105"/>
    </row>
    <row r="3" spans="2:5" ht="18" customHeight="1">
      <c r="B3" s="106" t="s">
        <v>182</v>
      </c>
      <c r="C3" s="107">
        <f>Yearending</f>
        <v>44926</v>
      </c>
      <c r="D3" s="84"/>
      <c r="E3" s="84"/>
    </row>
    <row r="4" ht="20.25">
      <c r="B4" s="41"/>
    </row>
    <row r="5" ht="15.75">
      <c r="B5" s="54" t="s">
        <v>202</v>
      </c>
    </row>
    <row r="6" spans="2:9" ht="12.75">
      <c r="B6" s="45"/>
      <c r="C6" s="48"/>
      <c r="D6" s="48"/>
      <c r="E6" s="48"/>
      <c r="G6" s="55"/>
      <c r="H6" s="50"/>
      <c r="I6" s="50"/>
    </row>
    <row r="7" spans="2:5" ht="57" customHeight="1">
      <c r="B7" s="484" t="s">
        <v>134</v>
      </c>
      <c r="C7" s="485"/>
      <c r="D7" s="485"/>
      <c r="E7" s="486"/>
    </row>
    <row r="8" spans="2:5" ht="13.5" customHeight="1">
      <c r="B8" s="480" t="s">
        <v>574</v>
      </c>
      <c r="C8" s="481"/>
      <c r="D8" s="481"/>
      <c r="E8" s="482"/>
    </row>
    <row r="9" spans="2:5" ht="13.5" customHeight="1">
      <c r="B9" s="480" t="s">
        <v>575</v>
      </c>
      <c r="C9" s="481"/>
      <c r="D9" s="481"/>
      <c r="E9" s="482"/>
    </row>
    <row r="10" spans="2:5" ht="13.5" customHeight="1">
      <c r="B10" s="480" t="s">
        <v>576</v>
      </c>
      <c r="C10" s="481"/>
      <c r="D10" s="481"/>
      <c r="E10" s="482"/>
    </row>
    <row r="11" spans="2:5" ht="13.5" customHeight="1">
      <c r="B11" s="480" t="s">
        <v>577</v>
      </c>
      <c r="C11" s="481"/>
      <c r="D11" s="481"/>
      <c r="E11" s="482"/>
    </row>
    <row r="12" spans="2:5" ht="13.5" customHeight="1">
      <c r="B12" s="480" t="s">
        <v>578</v>
      </c>
      <c r="C12" s="481"/>
      <c r="D12" s="481"/>
      <c r="E12" s="482"/>
    </row>
    <row r="13" spans="2:5" ht="13.5" customHeight="1">
      <c r="B13" s="480" t="s">
        <v>579</v>
      </c>
      <c r="C13" s="481"/>
      <c r="D13" s="481"/>
      <c r="E13" s="482"/>
    </row>
    <row r="14" spans="2:5" ht="13.5" customHeight="1">
      <c r="B14" s="480" t="s">
        <v>580</v>
      </c>
      <c r="C14" s="481"/>
      <c r="D14" s="481"/>
      <c r="E14" s="482"/>
    </row>
    <row r="15" spans="2:5" ht="13.5" customHeight="1">
      <c r="B15" s="480" t="s">
        <v>581</v>
      </c>
      <c r="C15" s="481"/>
      <c r="D15" s="481"/>
      <c r="E15" s="482"/>
    </row>
    <row r="16" spans="2:5" ht="13.5" customHeight="1">
      <c r="B16" s="480"/>
      <c r="C16" s="481"/>
      <c r="D16" s="481"/>
      <c r="E16" s="482"/>
    </row>
    <row r="17" spans="2:5" ht="13.5" customHeight="1">
      <c r="B17" s="480"/>
      <c r="C17" s="481"/>
      <c r="D17" s="481"/>
      <c r="E17" s="482"/>
    </row>
    <row r="18" spans="2:5" ht="13.5" customHeight="1">
      <c r="B18" s="480"/>
      <c r="C18" s="481"/>
      <c r="D18" s="481"/>
      <c r="E18" s="482"/>
    </row>
    <row r="19" spans="2:5" ht="13.5" customHeight="1">
      <c r="B19" s="483"/>
      <c r="C19" s="483"/>
      <c r="D19" s="483"/>
      <c r="E19" s="483"/>
    </row>
    <row r="20" spans="2:5" ht="13.5" customHeight="1">
      <c r="B20" s="483"/>
      <c r="C20" s="483"/>
      <c r="D20" s="483"/>
      <c r="E20" s="483"/>
    </row>
    <row r="21" spans="2:5" ht="13.5" customHeight="1">
      <c r="B21" s="483"/>
      <c r="C21" s="483"/>
      <c r="D21" s="483"/>
      <c r="E21" s="483"/>
    </row>
  </sheetData>
  <sheetProtection/>
  <mergeCells count="15">
    <mergeCell ref="B20:E20"/>
    <mergeCell ref="B11:E11"/>
    <mergeCell ref="B12:E12"/>
    <mergeCell ref="B13:E13"/>
    <mergeCell ref="B14:E14"/>
    <mergeCell ref="B15:E15"/>
    <mergeCell ref="B16:E16"/>
    <mergeCell ref="B17:E17"/>
    <mergeCell ref="B18:E18"/>
    <mergeCell ref="B21:E21"/>
    <mergeCell ref="B7:E7"/>
    <mergeCell ref="B8:E8"/>
    <mergeCell ref="B9:E9"/>
    <mergeCell ref="B10:E10"/>
    <mergeCell ref="B19:E19"/>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38"/>
      <c r="D14" s="438"/>
      <c r="E14" s="438"/>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A2" sqref="A2"/>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Eastern Gas Pipeline</v>
      </c>
      <c r="C2" s="105"/>
    </row>
    <row r="3" spans="2:4" ht="15.75" customHeight="1">
      <c r="B3" s="106" t="s">
        <v>182</v>
      </c>
      <c r="C3" s="107">
        <f>Yearending</f>
        <v>44926</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1">
      <selection activeCell="A1" sqref="A1"/>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533</v>
      </c>
      <c r="F25" s="120" t="s">
        <v>436</v>
      </c>
      <c r="G25" s="117" t="s">
        <v>543</v>
      </c>
    </row>
    <row r="26" spans="1:7" ht="12.75">
      <c r="A26" s="114">
        <v>44326</v>
      </c>
      <c r="B26" s="115">
        <v>25</v>
      </c>
      <c r="C26" s="155" t="s">
        <v>437</v>
      </c>
      <c r="D26" s="115"/>
      <c r="E26" s="156" t="s">
        <v>438</v>
      </c>
      <c r="F26" s="116" t="s">
        <v>439</v>
      </c>
      <c r="G26" s="156" t="s">
        <v>550</v>
      </c>
    </row>
    <row r="27" spans="1:7" ht="12.75">
      <c r="A27" s="114">
        <v>44326</v>
      </c>
      <c r="B27" s="115">
        <v>26</v>
      </c>
      <c r="C27" s="155" t="s">
        <v>437</v>
      </c>
      <c r="D27" s="115"/>
      <c r="E27" s="156" t="s">
        <v>440</v>
      </c>
      <c r="F27" s="116" t="s">
        <v>439</v>
      </c>
      <c r="G27" s="156" t="s">
        <v>441</v>
      </c>
    </row>
    <row r="28" spans="1:7" ht="25.5">
      <c r="A28" s="114">
        <v>44326</v>
      </c>
      <c r="B28" s="115">
        <v>27</v>
      </c>
      <c r="C28" s="155" t="s">
        <v>437</v>
      </c>
      <c r="D28" s="115"/>
      <c r="E28" s="156" t="s">
        <v>442</v>
      </c>
      <c r="F28" s="116" t="s">
        <v>439</v>
      </c>
      <c r="G28" s="156" t="s">
        <v>443</v>
      </c>
    </row>
    <row r="29" spans="1:7" ht="12.75">
      <c r="A29" s="114">
        <v>44326</v>
      </c>
      <c r="B29" s="115">
        <v>28</v>
      </c>
      <c r="C29" s="155" t="s">
        <v>444</v>
      </c>
      <c r="D29" s="115"/>
      <c r="E29" s="156" t="s">
        <v>291</v>
      </c>
      <c r="F29" s="116" t="s">
        <v>445</v>
      </c>
      <c r="G29" s="156" t="s">
        <v>446</v>
      </c>
    </row>
    <row r="30" spans="1:7" ht="38.25">
      <c r="A30" s="114">
        <v>44326</v>
      </c>
      <c r="B30" s="115">
        <v>29</v>
      </c>
      <c r="C30" s="155" t="s">
        <v>396</v>
      </c>
      <c r="D30" s="118"/>
      <c r="E30" s="120"/>
      <c r="F30" s="116" t="s">
        <v>447</v>
      </c>
      <c r="G30" s="156" t="s">
        <v>448</v>
      </c>
    </row>
    <row r="31" spans="1:7" ht="25.5">
      <c r="A31" s="114">
        <v>44326</v>
      </c>
      <c r="B31" s="115">
        <v>30</v>
      </c>
      <c r="C31" s="119" t="s">
        <v>414</v>
      </c>
      <c r="D31" s="115">
        <v>1.2</v>
      </c>
      <c r="E31" s="119" t="s">
        <v>415</v>
      </c>
      <c r="F31" s="119" t="s">
        <v>258</v>
      </c>
      <c r="G31" s="152" t="s">
        <v>416</v>
      </c>
    </row>
    <row r="32" spans="1:7" ht="102">
      <c r="A32" s="114">
        <v>44326</v>
      </c>
      <c r="B32" s="115">
        <v>31</v>
      </c>
      <c r="C32" s="119" t="s">
        <v>417</v>
      </c>
      <c r="D32" s="115">
        <v>2.1</v>
      </c>
      <c r="E32" s="156" t="s">
        <v>449</v>
      </c>
      <c r="F32" s="119" t="s">
        <v>431</v>
      </c>
      <c r="G32" s="120" t="s">
        <v>432</v>
      </c>
    </row>
    <row r="33" spans="1:7" ht="25.5">
      <c r="A33" s="114">
        <v>44326</v>
      </c>
      <c r="B33" s="115">
        <v>32</v>
      </c>
      <c r="C33" s="119" t="s">
        <v>417</v>
      </c>
      <c r="D33" s="115">
        <v>2.1</v>
      </c>
      <c r="E33" s="156" t="s">
        <v>556</v>
      </c>
      <c r="F33" s="119" t="s">
        <v>269</v>
      </c>
      <c r="G33" s="120" t="s">
        <v>557</v>
      </c>
    </row>
    <row r="34" spans="1:7" ht="25.5">
      <c r="A34" s="114">
        <v>44326</v>
      </c>
      <c r="B34" s="115">
        <v>33</v>
      </c>
      <c r="C34" s="119" t="s">
        <v>417</v>
      </c>
      <c r="D34" s="115">
        <v>2.1</v>
      </c>
      <c r="E34" s="157" t="s">
        <v>450</v>
      </c>
      <c r="F34" s="157" t="s">
        <v>269</v>
      </c>
      <c r="G34" s="156" t="s">
        <v>451</v>
      </c>
    </row>
    <row r="35" spans="1:7" ht="12.75">
      <c r="A35" s="114">
        <v>44326</v>
      </c>
      <c r="B35" s="115">
        <v>34</v>
      </c>
      <c r="C35" s="158" t="s">
        <v>417</v>
      </c>
      <c r="D35" s="159">
        <v>2.1</v>
      </c>
      <c r="E35" s="160" t="s">
        <v>452</v>
      </c>
      <c r="F35" s="160" t="s">
        <v>453</v>
      </c>
      <c r="G35" s="161" t="s">
        <v>454</v>
      </c>
    </row>
    <row r="36" spans="1:7" ht="12.75">
      <c r="A36" s="114">
        <v>44326</v>
      </c>
      <c r="B36" s="115">
        <v>35</v>
      </c>
      <c r="C36" s="158" t="s">
        <v>417</v>
      </c>
      <c r="D36" s="159">
        <v>2.1</v>
      </c>
      <c r="E36" s="160" t="s">
        <v>455</v>
      </c>
      <c r="F36" s="160" t="s">
        <v>258</v>
      </c>
      <c r="G36" s="161" t="s">
        <v>456</v>
      </c>
    </row>
    <row r="37" spans="1:7" ht="25.5">
      <c r="A37" s="114">
        <v>44326</v>
      </c>
      <c r="B37" s="115">
        <v>36</v>
      </c>
      <c r="C37" s="119" t="s">
        <v>417</v>
      </c>
      <c r="D37" s="115">
        <v>2.1</v>
      </c>
      <c r="E37" s="157" t="s">
        <v>457</v>
      </c>
      <c r="F37" s="157" t="s">
        <v>269</v>
      </c>
      <c r="G37" s="156" t="s">
        <v>458</v>
      </c>
    </row>
    <row r="38" spans="1:7" ht="25.5">
      <c r="A38" s="114">
        <v>44326</v>
      </c>
      <c r="B38" s="115">
        <v>37</v>
      </c>
      <c r="C38" s="119" t="s">
        <v>418</v>
      </c>
      <c r="D38" s="115" t="s">
        <v>419</v>
      </c>
      <c r="E38" s="157" t="s">
        <v>459</v>
      </c>
      <c r="F38" s="119" t="s">
        <v>258</v>
      </c>
      <c r="G38" s="120" t="s">
        <v>433</v>
      </c>
    </row>
    <row r="39" spans="1:7" ht="25.5">
      <c r="A39" s="114">
        <v>44326</v>
      </c>
      <c r="B39" s="115">
        <v>38</v>
      </c>
      <c r="C39" s="119" t="s">
        <v>418</v>
      </c>
      <c r="D39" s="115" t="s">
        <v>419</v>
      </c>
      <c r="E39" s="119"/>
      <c r="F39" s="120" t="s">
        <v>434</v>
      </c>
      <c r="G39" s="156" t="s">
        <v>558</v>
      </c>
    </row>
    <row r="40" spans="1:7" ht="38.25">
      <c r="A40" s="114">
        <v>44326</v>
      </c>
      <c r="B40" s="115">
        <v>39</v>
      </c>
      <c r="C40" s="116" t="s">
        <v>418</v>
      </c>
      <c r="D40" s="115" t="s">
        <v>419</v>
      </c>
      <c r="E40" s="116" t="s">
        <v>420</v>
      </c>
      <c r="F40" s="120" t="s">
        <v>435</v>
      </c>
      <c r="G40" s="156" t="s">
        <v>460</v>
      </c>
    </row>
    <row r="41" spans="1:7" ht="38.25">
      <c r="A41" s="114">
        <v>44326</v>
      </c>
      <c r="B41" s="115">
        <v>40</v>
      </c>
      <c r="C41" s="116" t="s">
        <v>418</v>
      </c>
      <c r="D41" s="115" t="s">
        <v>419</v>
      </c>
      <c r="E41" s="116" t="s">
        <v>421</v>
      </c>
      <c r="F41" s="120" t="s">
        <v>436</v>
      </c>
      <c r="G41" s="117" t="s">
        <v>461</v>
      </c>
    </row>
    <row r="42" spans="1:7" ht="12.75">
      <c r="A42" s="114">
        <v>44326</v>
      </c>
      <c r="B42" s="115">
        <v>41</v>
      </c>
      <c r="C42" s="116" t="s">
        <v>418</v>
      </c>
      <c r="D42" s="115" t="s">
        <v>419</v>
      </c>
      <c r="E42" s="116" t="s">
        <v>462</v>
      </c>
      <c r="F42" s="156" t="s">
        <v>269</v>
      </c>
      <c r="G42" s="117" t="s">
        <v>463</v>
      </c>
    </row>
    <row r="43" spans="1:7" ht="25.5">
      <c r="A43" s="114">
        <v>44326</v>
      </c>
      <c r="B43" s="115">
        <v>42</v>
      </c>
      <c r="C43" s="116" t="s">
        <v>535</v>
      </c>
      <c r="D43" s="118" t="s">
        <v>539</v>
      </c>
      <c r="E43" s="116" t="s">
        <v>536</v>
      </c>
      <c r="F43" s="120" t="s">
        <v>537</v>
      </c>
      <c r="G43" s="120" t="s">
        <v>538</v>
      </c>
    </row>
    <row r="44" spans="1:7" ht="51">
      <c r="A44" s="114">
        <v>44326</v>
      </c>
      <c r="B44" s="115">
        <v>43</v>
      </c>
      <c r="C44" s="116" t="s">
        <v>464</v>
      </c>
      <c r="D44" s="115" t="s">
        <v>465</v>
      </c>
      <c r="E44" s="116" t="s">
        <v>466</v>
      </c>
      <c r="F44" s="156" t="s">
        <v>263</v>
      </c>
      <c r="G44" s="117" t="s">
        <v>467</v>
      </c>
    </row>
    <row r="45" spans="1:7" ht="12.75">
      <c r="A45" s="114">
        <v>44326</v>
      </c>
      <c r="B45" s="115">
        <v>44</v>
      </c>
      <c r="C45" s="116" t="s">
        <v>468</v>
      </c>
      <c r="D45" s="115" t="s">
        <v>469</v>
      </c>
      <c r="E45" s="116" t="s">
        <v>466</v>
      </c>
      <c r="F45" s="156" t="s">
        <v>263</v>
      </c>
      <c r="G45" s="117" t="s">
        <v>470</v>
      </c>
    </row>
    <row r="46" spans="1:7" ht="12.75">
      <c r="A46" s="114">
        <v>44326</v>
      </c>
      <c r="B46" s="115">
        <v>45</v>
      </c>
      <c r="C46" s="116" t="s">
        <v>471</v>
      </c>
      <c r="D46" s="115" t="s">
        <v>469</v>
      </c>
      <c r="E46" s="116" t="s">
        <v>472</v>
      </c>
      <c r="F46" s="156" t="s">
        <v>269</v>
      </c>
      <c r="G46" s="117" t="s">
        <v>473</v>
      </c>
    </row>
    <row r="47" spans="1:7" ht="12.75">
      <c r="A47" s="114">
        <v>44326</v>
      </c>
      <c r="B47" s="115">
        <v>46</v>
      </c>
      <c r="C47" s="116" t="s">
        <v>471</v>
      </c>
      <c r="D47" s="115" t="s">
        <v>469</v>
      </c>
      <c r="E47" s="116" t="s">
        <v>474</v>
      </c>
      <c r="F47" s="156" t="s">
        <v>475</v>
      </c>
      <c r="G47" s="117" t="s">
        <v>476</v>
      </c>
    </row>
    <row r="48" spans="1:7" ht="12.75">
      <c r="A48" s="114">
        <v>44326</v>
      </c>
      <c r="B48" s="115">
        <v>47</v>
      </c>
      <c r="C48" s="116" t="s">
        <v>422</v>
      </c>
      <c r="D48" s="115"/>
      <c r="E48" s="116" t="s">
        <v>541</v>
      </c>
      <c r="F48" s="120" t="s">
        <v>436</v>
      </c>
      <c r="G48" s="117" t="s">
        <v>542</v>
      </c>
    </row>
    <row r="49" spans="1:7" ht="12.75">
      <c r="A49" s="114">
        <v>44326</v>
      </c>
      <c r="B49" s="115">
        <v>48</v>
      </c>
      <c r="C49" s="116" t="s">
        <v>422</v>
      </c>
      <c r="D49" s="115">
        <v>3.1</v>
      </c>
      <c r="E49" s="116" t="s">
        <v>423</v>
      </c>
      <c r="F49" s="117" t="s">
        <v>477</v>
      </c>
      <c r="G49" s="117" t="s">
        <v>478</v>
      </c>
    </row>
    <row r="50" spans="1:7" ht="12.75">
      <c r="A50" s="114">
        <v>44326</v>
      </c>
      <c r="B50" s="115">
        <v>49</v>
      </c>
      <c r="C50" s="116" t="s">
        <v>422</v>
      </c>
      <c r="D50" s="115">
        <v>3.1</v>
      </c>
      <c r="E50" s="116" t="s">
        <v>424</v>
      </c>
      <c r="F50" s="117" t="s">
        <v>258</v>
      </c>
      <c r="G50" s="117" t="s">
        <v>479</v>
      </c>
    </row>
    <row r="51" spans="1:7" ht="140.25">
      <c r="A51" s="114">
        <v>44326</v>
      </c>
      <c r="B51" s="115">
        <v>50</v>
      </c>
      <c r="C51" s="116" t="s">
        <v>422</v>
      </c>
      <c r="D51" s="115">
        <v>3.1</v>
      </c>
      <c r="E51" s="116" t="s">
        <v>480</v>
      </c>
      <c r="F51" s="117" t="s">
        <v>481</v>
      </c>
      <c r="G51" s="117" t="s">
        <v>482</v>
      </c>
    </row>
    <row r="52" spans="1:7" ht="25.5">
      <c r="A52" s="114">
        <v>44326</v>
      </c>
      <c r="B52" s="115">
        <v>51</v>
      </c>
      <c r="C52" s="116" t="s">
        <v>422</v>
      </c>
      <c r="D52" s="115">
        <v>3.1</v>
      </c>
      <c r="E52" s="116" t="s">
        <v>483</v>
      </c>
      <c r="F52" s="117" t="s">
        <v>269</v>
      </c>
      <c r="G52" s="117" t="s">
        <v>484</v>
      </c>
    </row>
    <row r="53" spans="1:7" ht="38.25">
      <c r="A53" s="114">
        <v>44326</v>
      </c>
      <c r="B53" s="115">
        <v>52</v>
      </c>
      <c r="C53" s="116" t="s">
        <v>422</v>
      </c>
      <c r="D53" s="115">
        <v>3.1</v>
      </c>
      <c r="E53" s="116" t="s">
        <v>485</v>
      </c>
      <c r="F53" s="117" t="s">
        <v>269</v>
      </c>
      <c r="G53" s="117" t="s">
        <v>486</v>
      </c>
    </row>
    <row r="54" spans="1:7" ht="51">
      <c r="A54" s="114">
        <v>44326</v>
      </c>
      <c r="B54" s="115">
        <v>53</v>
      </c>
      <c r="C54" s="116" t="s">
        <v>487</v>
      </c>
      <c r="D54" s="115"/>
      <c r="E54" s="116"/>
      <c r="F54" s="117" t="s">
        <v>488</v>
      </c>
      <c r="G54" s="117" t="s">
        <v>489</v>
      </c>
    </row>
    <row r="55" spans="1:7" ht="12.75">
      <c r="A55" s="114">
        <v>44326</v>
      </c>
      <c r="B55" s="115">
        <v>54</v>
      </c>
      <c r="C55" s="116" t="s">
        <v>487</v>
      </c>
      <c r="D55" s="115" t="s">
        <v>295</v>
      </c>
      <c r="E55" s="116" t="s">
        <v>490</v>
      </c>
      <c r="F55" s="117" t="s">
        <v>491</v>
      </c>
      <c r="G55" s="117" t="s">
        <v>492</v>
      </c>
    </row>
    <row r="56" spans="1:7" ht="12.75">
      <c r="A56" s="114">
        <v>44326</v>
      </c>
      <c r="B56" s="115">
        <v>55</v>
      </c>
      <c r="C56" s="116" t="s">
        <v>487</v>
      </c>
      <c r="D56" s="115"/>
      <c r="E56" s="116" t="s">
        <v>544</v>
      </c>
      <c r="F56" s="117" t="s">
        <v>258</v>
      </c>
      <c r="G56" s="117" t="s">
        <v>545</v>
      </c>
    </row>
    <row r="57" spans="1:7" ht="51">
      <c r="A57" s="114">
        <v>44326</v>
      </c>
      <c r="B57" s="115">
        <v>56</v>
      </c>
      <c r="C57" s="116" t="s">
        <v>493</v>
      </c>
      <c r="D57" s="115"/>
      <c r="E57" s="116"/>
      <c r="F57" s="117" t="s">
        <v>488</v>
      </c>
      <c r="G57" s="117" t="s">
        <v>494</v>
      </c>
    </row>
    <row r="58" spans="1:7" ht="25.5">
      <c r="A58" s="114">
        <v>44326</v>
      </c>
      <c r="B58" s="115">
        <v>57</v>
      </c>
      <c r="C58" s="116" t="s">
        <v>493</v>
      </c>
      <c r="D58" s="115" t="s">
        <v>495</v>
      </c>
      <c r="E58" s="117" t="s">
        <v>496</v>
      </c>
      <c r="F58" s="117" t="s">
        <v>491</v>
      </c>
      <c r="G58" s="117" t="s">
        <v>492</v>
      </c>
    </row>
    <row r="59" spans="1:7" ht="12.75">
      <c r="A59" s="114">
        <v>44326</v>
      </c>
      <c r="B59" s="115">
        <v>58</v>
      </c>
      <c r="C59" s="116" t="s">
        <v>326</v>
      </c>
      <c r="D59" s="115" t="s">
        <v>250</v>
      </c>
      <c r="E59" s="116" t="s">
        <v>425</v>
      </c>
      <c r="F59" s="117" t="s">
        <v>436</v>
      </c>
      <c r="G59" s="117" t="s">
        <v>479</v>
      </c>
    </row>
    <row r="60" spans="1:7" ht="12.75">
      <c r="A60" s="114">
        <v>44326</v>
      </c>
      <c r="B60" s="115">
        <v>59</v>
      </c>
      <c r="C60" s="116" t="s">
        <v>326</v>
      </c>
      <c r="D60" s="115" t="s">
        <v>250</v>
      </c>
      <c r="E60" s="116" t="s">
        <v>426</v>
      </c>
      <c r="F60" s="117" t="s">
        <v>436</v>
      </c>
      <c r="G60" s="117" t="s">
        <v>479</v>
      </c>
    </row>
    <row r="61" spans="1:7" ht="12.75">
      <c r="A61" s="114">
        <v>44326</v>
      </c>
      <c r="B61" s="115">
        <v>60</v>
      </c>
      <c r="C61" s="116" t="s">
        <v>326</v>
      </c>
      <c r="D61" s="115" t="s">
        <v>250</v>
      </c>
      <c r="E61" t="s">
        <v>497</v>
      </c>
      <c r="F61" s="117" t="s">
        <v>268</v>
      </c>
      <c r="G61" s="117" t="s">
        <v>498</v>
      </c>
    </row>
    <row r="62" spans="1:7" ht="12.75">
      <c r="A62" s="114">
        <v>44326</v>
      </c>
      <c r="B62" s="115">
        <v>61</v>
      </c>
      <c r="C62" s="116" t="s">
        <v>326</v>
      </c>
      <c r="D62" s="115" t="s">
        <v>327</v>
      </c>
      <c r="E62" s="116" t="s">
        <v>499</v>
      </c>
      <c r="F62" s="117" t="s">
        <v>491</v>
      </c>
      <c r="G62" s="162" t="s">
        <v>500</v>
      </c>
    </row>
    <row r="63" spans="1:7" ht="38.25">
      <c r="A63" s="114">
        <v>44326</v>
      </c>
      <c r="B63" s="115">
        <v>62</v>
      </c>
      <c r="C63" s="116" t="s">
        <v>326</v>
      </c>
      <c r="D63" s="115" t="s">
        <v>327</v>
      </c>
      <c r="E63" s="116" t="s">
        <v>501</v>
      </c>
      <c r="F63" s="117" t="s">
        <v>475</v>
      </c>
      <c r="G63" s="117" t="s">
        <v>502</v>
      </c>
    </row>
    <row r="64" spans="1:7" ht="25.5">
      <c r="A64" s="114">
        <v>44326</v>
      </c>
      <c r="B64" s="115">
        <v>63</v>
      </c>
      <c r="C64" s="116" t="s">
        <v>326</v>
      </c>
      <c r="D64" s="115" t="s">
        <v>250</v>
      </c>
      <c r="E64" s="116" t="s">
        <v>312</v>
      </c>
      <c r="F64" s="117" t="s">
        <v>313</v>
      </c>
      <c r="G64" s="117" t="s">
        <v>503</v>
      </c>
    </row>
    <row r="65" spans="1:7" ht="25.5">
      <c r="A65" s="114">
        <v>44326</v>
      </c>
      <c r="B65" s="115">
        <v>64</v>
      </c>
      <c r="C65" s="116" t="s">
        <v>326</v>
      </c>
      <c r="D65" s="115" t="s">
        <v>302</v>
      </c>
      <c r="E65" s="116" t="s">
        <v>427</v>
      </c>
      <c r="F65" s="117" t="s">
        <v>313</v>
      </c>
      <c r="G65" s="117" t="s">
        <v>503</v>
      </c>
    </row>
    <row r="66" spans="1:7" ht="25.5">
      <c r="A66" s="114">
        <v>44326</v>
      </c>
      <c r="B66" s="115">
        <v>65</v>
      </c>
      <c r="C66" s="116" t="s">
        <v>428</v>
      </c>
      <c r="D66" s="115" t="s">
        <v>429</v>
      </c>
      <c r="E66" s="116" t="s">
        <v>430</v>
      </c>
      <c r="F66" s="117" t="s">
        <v>313</v>
      </c>
      <c r="G66" s="117" t="s">
        <v>503</v>
      </c>
    </row>
    <row r="67" spans="1:7" ht="51">
      <c r="A67" s="114">
        <v>44326</v>
      </c>
      <c r="B67" s="115">
        <v>66</v>
      </c>
      <c r="C67" s="116" t="s">
        <v>504</v>
      </c>
      <c r="D67" s="115" t="s">
        <v>429</v>
      </c>
      <c r="E67" s="116" t="s">
        <v>466</v>
      </c>
      <c r="F67" s="117" t="s">
        <v>263</v>
      </c>
      <c r="G67" s="117" t="s">
        <v>467</v>
      </c>
    </row>
    <row r="68" spans="1:7" ht="12.75">
      <c r="A68" s="114">
        <v>44326</v>
      </c>
      <c r="B68" s="115">
        <v>67</v>
      </c>
      <c r="C68" s="116" t="s">
        <v>505</v>
      </c>
      <c r="D68" s="115"/>
      <c r="E68" s="116"/>
      <c r="F68" s="117" t="s">
        <v>488</v>
      </c>
      <c r="G68" t="s">
        <v>506</v>
      </c>
    </row>
    <row r="69" spans="1:7" ht="25.5">
      <c r="A69" s="114">
        <v>44326</v>
      </c>
      <c r="B69" s="115">
        <v>68</v>
      </c>
      <c r="C69" s="116" t="s">
        <v>505</v>
      </c>
      <c r="D69" s="115"/>
      <c r="E69" s="116"/>
      <c r="F69" s="117" t="s">
        <v>507</v>
      </c>
      <c r="G69" s="117" t="s">
        <v>508</v>
      </c>
    </row>
    <row r="70" spans="1:7" ht="25.5">
      <c r="A70" s="114">
        <v>44326</v>
      </c>
      <c r="B70" s="115">
        <v>69</v>
      </c>
      <c r="C70" s="116" t="s">
        <v>505</v>
      </c>
      <c r="D70" s="115">
        <v>4.1</v>
      </c>
      <c r="E70" s="116" t="s">
        <v>509</v>
      </c>
      <c r="F70" s="117" t="s">
        <v>269</v>
      </c>
      <c r="G70" s="117" t="s">
        <v>510</v>
      </c>
    </row>
    <row r="71" spans="1:7" ht="25.5">
      <c r="A71" s="114">
        <v>44326</v>
      </c>
      <c r="B71" s="115">
        <v>70</v>
      </c>
      <c r="C71" s="116" t="s">
        <v>505</v>
      </c>
      <c r="D71" s="115">
        <v>4.1</v>
      </c>
      <c r="E71" s="116" t="s">
        <v>511</v>
      </c>
      <c r="F71" s="117" t="s">
        <v>431</v>
      </c>
      <c r="G71" s="117" t="s">
        <v>512</v>
      </c>
    </row>
    <row r="72" spans="1:7" ht="12.75">
      <c r="A72" s="114">
        <v>44326</v>
      </c>
      <c r="B72" s="115">
        <v>71</v>
      </c>
      <c r="C72" s="116" t="s">
        <v>505</v>
      </c>
      <c r="D72" s="115">
        <v>4.1</v>
      </c>
      <c r="E72" s="116" t="s">
        <v>513</v>
      </c>
      <c r="F72" s="117" t="s">
        <v>514</v>
      </c>
      <c r="G72" s="117" t="s">
        <v>515</v>
      </c>
    </row>
    <row r="73" spans="1:7" ht="12.75">
      <c r="A73" s="114">
        <v>44326</v>
      </c>
      <c r="B73" s="115">
        <v>72</v>
      </c>
      <c r="C73" s="116" t="s">
        <v>505</v>
      </c>
      <c r="D73" s="115">
        <v>4.1</v>
      </c>
      <c r="E73" s="116" t="s">
        <v>516</v>
      </c>
      <c r="F73" s="117" t="s">
        <v>269</v>
      </c>
      <c r="G73" s="117" t="s">
        <v>517</v>
      </c>
    </row>
    <row r="74" spans="1:7" ht="25.5">
      <c r="A74" s="114">
        <v>44326</v>
      </c>
      <c r="B74" s="115">
        <v>73</v>
      </c>
      <c r="C74" s="116" t="s">
        <v>505</v>
      </c>
      <c r="D74" s="115">
        <v>4.1</v>
      </c>
      <c r="E74" s="116" t="s">
        <v>518</v>
      </c>
      <c r="F74" s="117" t="s">
        <v>269</v>
      </c>
      <c r="G74" s="117" t="s">
        <v>519</v>
      </c>
    </row>
    <row r="75" spans="1:7" ht="12.75">
      <c r="A75" s="114">
        <v>44326</v>
      </c>
      <c r="B75" s="115">
        <v>74</v>
      </c>
      <c r="C75" s="116" t="s">
        <v>505</v>
      </c>
      <c r="D75" s="115"/>
      <c r="E75" s="116" t="s">
        <v>548</v>
      </c>
      <c r="F75" s="117" t="s">
        <v>436</v>
      </c>
      <c r="G75" s="117" t="s">
        <v>549</v>
      </c>
    </row>
    <row r="76" spans="1:7" ht="38.25">
      <c r="A76" s="114">
        <v>44326</v>
      </c>
      <c r="B76" s="115">
        <v>75</v>
      </c>
      <c r="C76" s="116" t="s">
        <v>520</v>
      </c>
      <c r="D76" s="115">
        <v>5.1</v>
      </c>
      <c r="E76" s="116" t="s">
        <v>521</v>
      </c>
      <c r="F76" s="117" t="s">
        <v>522</v>
      </c>
      <c r="G76" s="117" t="s">
        <v>523</v>
      </c>
    </row>
    <row r="77" spans="1:7" ht="38.25">
      <c r="A77" s="114">
        <v>44326</v>
      </c>
      <c r="B77" s="115">
        <v>76</v>
      </c>
      <c r="C77" s="116" t="s">
        <v>520</v>
      </c>
      <c r="D77" s="115">
        <v>5.1</v>
      </c>
      <c r="E77" s="116" t="s">
        <v>524</v>
      </c>
      <c r="F77" s="117" t="s">
        <v>522</v>
      </c>
      <c r="G77" s="117" t="s">
        <v>525</v>
      </c>
    </row>
    <row r="78" spans="1:7" ht="25.5">
      <c r="A78" s="114">
        <v>44326</v>
      </c>
      <c r="B78" s="115">
        <v>77</v>
      </c>
      <c r="C78" s="116" t="s">
        <v>520</v>
      </c>
      <c r="D78" s="115">
        <v>5.1</v>
      </c>
      <c r="E78" s="116" t="s">
        <v>526</v>
      </c>
      <c r="F78" s="117" t="s">
        <v>477</v>
      </c>
      <c r="G78" s="117" t="s">
        <v>527</v>
      </c>
    </row>
    <row r="79" spans="1:7" ht="25.5">
      <c r="A79" s="114">
        <v>44326</v>
      </c>
      <c r="B79" s="115">
        <v>78</v>
      </c>
      <c r="C79" s="116" t="s">
        <v>520</v>
      </c>
      <c r="D79" s="115">
        <v>5.1</v>
      </c>
      <c r="E79" s="116" t="s">
        <v>528</v>
      </c>
      <c r="F79" s="117" t="s">
        <v>258</v>
      </c>
      <c r="G79" s="120" t="s">
        <v>529</v>
      </c>
    </row>
    <row r="80" spans="1:7" ht="38.25">
      <c r="A80" s="114">
        <v>44326</v>
      </c>
      <c r="B80" s="115">
        <v>79</v>
      </c>
      <c r="C80" s="116" t="s">
        <v>520</v>
      </c>
      <c r="D80" s="115">
        <v>5.1</v>
      </c>
      <c r="E80" s="120" t="s">
        <v>555</v>
      </c>
      <c r="F80" s="120" t="s">
        <v>554</v>
      </c>
      <c r="G80" s="120" t="s">
        <v>553</v>
      </c>
    </row>
    <row r="81" spans="1:7" ht="38.25">
      <c r="A81" s="114">
        <v>44326</v>
      </c>
      <c r="B81" s="115">
        <v>80</v>
      </c>
      <c r="C81" s="116" t="s">
        <v>530</v>
      </c>
      <c r="D81" s="115"/>
      <c r="E81" s="116"/>
      <c r="F81" s="117" t="s">
        <v>491</v>
      </c>
      <c r="G81" s="117" t="s">
        <v>531</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546</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115" zoomScaleNormal="115" zoomScalePageLayoutView="0" workbookViewId="0" topLeftCell="A1">
      <selection activeCell="A2" sqref="A2"/>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Eastern Gas Pipeline</v>
      </c>
      <c r="C2" s="105"/>
    </row>
    <row r="3" spans="2:3" ht="15">
      <c r="B3" s="106" t="s">
        <v>182</v>
      </c>
      <c r="C3" s="107">
        <f>Yearending</f>
        <v>44926</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153892321.6599996</v>
      </c>
      <c r="D9" s="140">
        <f>'2. Revenues and expenses'!E16</f>
        <v>0</v>
      </c>
      <c r="E9" s="140">
        <f>'2. Revenues and expenses'!F16</f>
        <v>153892321.6599996</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153892321.6599996</v>
      </c>
      <c r="D11" s="140">
        <f>'2. Revenues and expenses'!E20</f>
        <v>0</v>
      </c>
      <c r="E11" s="140">
        <f>'2. Revenues and expenses'!F20</f>
        <v>153892321.6599996</v>
      </c>
    </row>
    <row r="12" spans="2:5" ht="12.75">
      <c r="B12" s="53" t="s">
        <v>57</v>
      </c>
      <c r="C12" s="140">
        <f>'2. Revenues and expenses'!D30</f>
        <v>-28391643.17752269</v>
      </c>
      <c r="D12" s="140">
        <f>'2. Revenues and expenses'!E30</f>
        <v>-19103585.890532926</v>
      </c>
      <c r="E12" s="140">
        <f>'2. Revenues and expenses'!F30</f>
        <v>-47495229.068055615</v>
      </c>
    </row>
    <row r="13" spans="2:5" ht="12.75">
      <c r="B13" s="135" t="s">
        <v>379</v>
      </c>
      <c r="C13" s="140">
        <f>'2. Revenues and expenses'!D41</f>
        <v>-1380896.1900000002</v>
      </c>
      <c r="D13" s="140">
        <f>'2. Revenues and expenses'!E41</f>
        <v>-4060530.519467072</v>
      </c>
      <c r="E13" s="140">
        <f>'2. Revenues and expenses'!F41</f>
        <v>-5441426.709467072</v>
      </c>
    </row>
    <row r="14" spans="2:5" ht="12.75">
      <c r="B14" s="124" t="s">
        <v>59</v>
      </c>
      <c r="C14" s="140">
        <f>'2. Revenues and expenses'!D42</f>
        <v>-29772539.36752269</v>
      </c>
      <c r="D14" s="140">
        <f>'2. Revenues and expenses'!E42</f>
        <v>-23164116.409999996</v>
      </c>
      <c r="E14" s="140">
        <f>'2. Revenues and expenses'!F42</f>
        <v>-52936655.77752268</v>
      </c>
    </row>
    <row r="15" spans="2:5" ht="12.75">
      <c r="B15" s="124" t="s">
        <v>95</v>
      </c>
      <c r="C15" s="140">
        <f>'2. Revenues and expenses'!D43</f>
        <v>124119782.29247692</v>
      </c>
      <c r="D15" s="140">
        <f>'2. Revenues and expenses'!E43</f>
        <v>-23164116.409999996</v>
      </c>
      <c r="E15" s="140">
        <f>'2. Revenues and expenses'!F43</f>
        <v>100955665.88247693</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317678357.2991079</v>
      </c>
      <c r="D19" s="140">
        <f>'3. Statement of pipeline assets'!E16</f>
        <v>301204904.52412236</v>
      </c>
    </row>
    <row r="20" spans="2:4" ht="12.75">
      <c r="B20" s="87" t="s">
        <v>82</v>
      </c>
      <c r="C20" s="140">
        <f>'3. Statement of pipeline assets'!D23</f>
        <v>119482007.89230838</v>
      </c>
      <c r="D20" s="140">
        <f>'3. Statement of pipeline assets'!E23</f>
        <v>127738851.37292038</v>
      </c>
    </row>
    <row r="21" spans="2:4" ht="12.75">
      <c r="B21" s="87" t="s">
        <v>139</v>
      </c>
      <c r="C21" s="140">
        <f>'3. Statement of pipeline assets'!D30</f>
        <v>7599873.18</v>
      </c>
      <c r="D21" s="140">
        <f>'3. Statement of pipeline assets'!E30</f>
        <v>7979915.87</v>
      </c>
    </row>
    <row r="22" spans="2:4" ht="12.75">
      <c r="B22" s="87" t="s">
        <v>141</v>
      </c>
      <c r="C22" s="140">
        <f>'3. Statement of pipeline assets'!D37</f>
        <v>6031022.98822831</v>
      </c>
      <c r="D22" s="140">
        <f>'3. Statement of pipeline assets'!E37</f>
        <v>7102770.0122405365</v>
      </c>
    </row>
    <row r="23" spans="2:4" ht="12.75">
      <c r="B23" s="87" t="s">
        <v>534</v>
      </c>
      <c r="C23" s="140">
        <f>'3. Statement of pipeline assets'!D44</f>
        <v>0</v>
      </c>
      <c r="D23" s="140">
        <f>'3. Statement of pipeline assets'!E44</f>
        <v>0</v>
      </c>
    </row>
    <row r="24" spans="2:4" ht="12.75">
      <c r="B24" s="87" t="s">
        <v>142</v>
      </c>
      <c r="C24" s="140">
        <f>'3. Statement of pipeline assets'!D51</f>
        <v>1437520.2764177055</v>
      </c>
      <c r="D24" s="140">
        <f>'3. Statement of pipeline assets'!E51</f>
        <v>1715582.9842215013</v>
      </c>
    </row>
    <row r="25" spans="2:4" ht="12.75">
      <c r="B25" s="87" t="s">
        <v>1</v>
      </c>
      <c r="C25" s="140">
        <f>'3. Statement of pipeline assets'!D58</f>
        <v>1290081.4297194274</v>
      </c>
      <c r="D25" s="140">
        <f>'3. Statement of pipeline assets'!E58</f>
        <v>1361542.7991467933</v>
      </c>
    </row>
    <row r="26" spans="2:4" ht="12.75">
      <c r="B26" s="87" t="s">
        <v>144</v>
      </c>
      <c r="C26" s="140">
        <f>'3. Statement of pipeline assets'!D64</f>
        <v>14278628.1</v>
      </c>
      <c r="D26" s="140">
        <f>'3. Statement of pipeline assets'!E64</f>
        <v>14278628.1</v>
      </c>
    </row>
    <row r="27" spans="2:4" ht="12.75">
      <c r="B27" s="87" t="s">
        <v>235</v>
      </c>
      <c r="C27" s="140">
        <f>'3. Statement of pipeline assets'!D71</f>
        <v>9095450.014766663</v>
      </c>
      <c r="D27" s="140">
        <f>'3. Statement of pipeline assets'!E71</f>
        <v>11924052.483432153</v>
      </c>
    </row>
    <row r="28" spans="2:4" ht="12.75">
      <c r="B28" s="87" t="s">
        <v>274</v>
      </c>
      <c r="C28" s="140">
        <f>'3. Statement of pipeline assets'!D78</f>
        <v>0</v>
      </c>
      <c r="D28" s="140">
        <f>'3. Statement of pipeline assets'!E78</f>
        <v>0</v>
      </c>
    </row>
    <row r="29" spans="2:4" ht="12.75">
      <c r="B29" s="87" t="s">
        <v>146</v>
      </c>
      <c r="C29" s="140">
        <f>'3. Statement of pipeline assets'!D79</f>
        <v>1329142998.7279305</v>
      </c>
      <c r="D29" s="140">
        <f>'3. Statement of pipeline assets'!E79</f>
        <v>1552478968.1379309</v>
      </c>
    </row>
    <row r="30" spans="2:4" ht="12.75">
      <c r="B30" s="124" t="s">
        <v>331</v>
      </c>
      <c r="C30" s="140">
        <f>'3. Statement of pipeline assets'!D80</f>
        <v>1806035939.908479</v>
      </c>
      <c r="D30" s="140">
        <f>'3. Statement of pipeline assets'!E80</f>
        <v>2025785216.2840147</v>
      </c>
    </row>
    <row r="31" spans="2:4" ht="12.75">
      <c r="B31" s="87" t="s">
        <v>372</v>
      </c>
      <c r="C31" s="140">
        <f>'3. Statement of pipeline assets'!D88</f>
        <v>5750114.479999952</v>
      </c>
      <c r="D31" s="140">
        <f>'3. Statement of pipeline assets'!E88</f>
        <v>5260752.759999997</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5750114.479999952</v>
      </c>
      <c r="D36" s="140">
        <f>'3. Statement of pipeline assets'!E99</f>
        <v>5260752.759999997</v>
      </c>
    </row>
    <row r="37" spans="2:4" ht="15.75">
      <c r="B37" s="110" t="s">
        <v>330</v>
      </c>
      <c r="C37" s="140">
        <f>'3. Statement of pipeline assets'!D100</f>
        <v>1811786054.388479</v>
      </c>
      <c r="D37" s="140">
        <f>'3. Statement of pipeline assets'!E100</f>
        <v>2031045969.0440147</v>
      </c>
    </row>
    <row r="38" spans="2:3" ht="12.75">
      <c r="B38" s="124" t="s">
        <v>360</v>
      </c>
      <c r="C38" s="139">
        <f>'1.1 Financial performance'!C10</f>
        <v>0.055721626534183624</v>
      </c>
    </row>
    <row r="41" spans="2:4" ht="25.5">
      <c r="B41" s="86" t="s">
        <v>338</v>
      </c>
      <c r="C41" s="86" t="s">
        <v>339</v>
      </c>
      <c r="D41" s="149">
        <f>VALUE(RIGHT(TEXT(Yearending,"dd/mm/yyyy"),4))</f>
        <v>2022</v>
      </c>
    </row>
    <row r="42" spans="2:3" ht="12.75">
      <c r="B42" s="130" t="s">
        <v>399</v>
      </c>
      <c r="C42" s="140">
        <f>'4. Recovered capital'!E16</f>
        <v>816309406.0520219</v>
      </c>
    </row>
    <row r="43" spans="2:3" ht="12.75">
      <c r="B43" s="130" t="s">
        <v>400</v>
      </c>
      <c r="C43" s="140">
        <f>'4. Recovered capital'!E23</f>
        <v>19052886.4621508</v>
      </c>
    </row>
    <row r="44" spans="2:3" ht="15.75">
      <c r="B44" s="110" t="s">
        <v>92</v>
      </c>
      <c r="C44" s="140">
        <f>'4. Recovered capital'!E24</f>
        <v>835362292.5141727</v>
      </c>
    </row>
    <row r="45" spans="2:4" ht="12.75">
      <c r="B45" s="128" t="s">
        <v>205</v>
      </c>
      <c r="C45" s="128"/>
      <c r="D45" s="128"/>
    </row>
    <row r="46" spans="2:4" ht="12.75">
      <c r="B46" s="130" t="s">
        <v>113</v>
      </c>
      <c r="C46" s="140">
        <f>'4. Recovered capital'!E26</f>
        <v>2359306378.7238965</v>
      </c>
      <c r="D46" s="141">
        <f>_xlfn.IFERROR(INDEX('4. Recovered capital'!$F$8:$BH$34,MATCH($B46,'4. Recovered capital'!$D$8:$D$34,0),MATCH(D$41,'4. Recovered capital'!$F$8:$BH$8,0)),)</f>
        <v>153892321.66</v>
      </c>
    </row>
    <row r="47" spans="2:4" ht="12.75">
      <c r="B47" s="130" t="s">
        <v>114</v>
      </c>
      <c r="C47" s="140">
        <f>'4. Recovered capital'!E27</f>
        <v>-515045286.9215348</v>
      </c>
      <c r="D47" s="141">
        <f>_xlfn.IFERROR(INDEX('4. Recovered capital'!$F$8:$BH$34,MATCH($B47,'4. Recovered capital'!$D$8:$D$34,0),MATCH(D$41,'4. Recovered capital'!$F$8:$BH$8,0)),)</f>
        <v>-23164116.409999996</v>
      </c>
    </row>
    <row r="48" spans="2:4" ht="12.75">
      <c r="B48" s="130" t="s">
        <v>115</v>
      </c>
      <c r="C48" s="140">
        <f>'4. Recovered capital'!E28</f>
        <v>-222507195.89823133</v>
      </c>
      <c r="D48" s="141">
        <f>_xlfn.IFERROR(INDEX('4. Recovered capital'!$F$8:$BH$34,MATCH($B48,'4. Recovered capital'!$D$8:$D$34,0),MATCH(D$41,'4. Recovered capital'!$F$8:$BH$8,0)),)</f>
        <v>-23807719.595999993</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-1463229447.6059017</v>
      </c>
      <c r="D50" s="141">
        <f>_xlfn.IFERROR(INDEX('4. Recovered capital'!$F$8:$BH$34,MATCH($B50,'4. Recovered capital'!$D$8:$D$34,0),MATCH(D$41,'4. Recovered capital'!$F$8:$BH$8,0)),)</f>
        <v>-44848429.34344663</v>
      </c>
    </row>
    <row r="51" spans="2:4" ht="12.75">
      <c r="B51" s="129" t="s">
        <v>167</v>
      </c>
      <c r="C51" s="140">
        <f>'4. Recovered capital'!E31</f>
        <v>158524448.29822916</v>
      </c>
      <c r="D51" s="141">
        <f>_xlfn.IFERROR(INDEX('4. Recovered capital'!$F$8:$BH$34,MATCH($B51,'4. Recovered capital'!$D$8:$D$34,0),MATCH(D$41,'4. Recovered capital'!$F$8:$BH$8,0)),)</f>
        <v>62072056.31055339</v>
      </c>
    </row>
    <row r="52" spans="2:4" ht="42" customHeight="1">
      <c r="B52" s="110" t="s">
        <v>206</v>
      </c>
      <c r="C52" s="140">
        <f>'4. Recovered capital'!E32</f>
        <v>676837844.2159438</v>
      </c>
      <c r="D52" s="141">
        <f>_xlfn.IFERROR(INDEX('4. Recovered capital'!$F$8:$BH$34,MATCH($B52,'4. Recovered capital'!$D$8:$D$34,0),MATCH(D$41,'4. Recovered capital'!$F$8:$BH$8,0)),)</f>
        <v>-27229978.137524508</v>
      </c>
    </row>
    <row r="53" spans="2:4" ht="12.75">
      <c r="B53" s="129" t="s">
        <v>378</v>
      </c>
      <c r="D53" s="141">
        <f>_xlfn.IFERROR(INDEX('4. Recovered capital'!$F$8:$BH$34,MATCH($B53,'4. Recovered capital'!$D$8:$D$34,0),MATCH(D$41,'4. Recovered capital'!$F$8:$BH$8,0)),)</f>
        <v>704067822.353468</v>
      </c>
    </row>
    <row r="54" spans="2:4" ht="12.75">
      <c r="B54" s="129" t="s">
        <v>406</v>
      </c>
      <c r="D54" s="139">
        <f>_xlfn.IFERROR(INDEX('4. Recovered capital'!$F$8:$BH$34,MATCH($B54,'4. Recovered capital'!$D$8:$D$34,0),MATCH(D$41,'4. Recovered capital'!$F$8:$BH$8,0)),)</f>
        <v>0.06369901864501211</v>
      </c>
    </row>
    <row r="57" spans="2:82" ht="12.75">
      <c r="B57" s="133" t="s">
        <v>393</v>
      </c>
      <c r="C57" s="138">
        <f>D57-1</f>
        <v>2018</v>
      </c>
      <c r="D57" s="138">
        <f>E57-1</f>
        <v>2019</v>
      </c>
      <c r="E57" s="138">
        <f>F57-1</f>
        <v>2020</v>
      </c>
      <c r="F57" s="138">
        <f>G57-1</f>
        <v>2021</v>
      </c>
      <c r="G57" s="138">
        <f>VALUE(RIGHT(TEXT(Yearending,"dd/mm/yyyy"),4))</f>
        <v>2022</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-0.13108668874285412</v>
      </c>
      <c r="D58" s="144">
        <f>_xlfn.IFERROR(INDEX('4. Recovered capital'!$F$8:$BH$32,MATCH($B58,'4. Recovered capital'!$D$8:$D$32,0),MATCH(D$57,'4. Recovered capital'!$F$8:$BH$8,0))/INDEX('4. Recovered capital'!$F$8:$BH$32,MATCH($B58,'4. Recovered capital'!$D$8:$D$32,0),MATCH(D$57-1,'4. Recovered capital'!$F$8:$BH$8,0))-1,"NA")</f>
        <v>-0.010361220828519424</v>
      </c>
      <c r="E58" s="144">
        <f>_xlfn.IFERROR(INDEX('4. Recovered capital'!$F$8:$BH$32,MATCH($B58,'4. Recovered capital'!$D$8:$D$32,0),MATCH(E$57,'4. Recovered capital'!$F$8:$BH$8,0))/INDEX('4. Recovered capital'!$F$8:$BH$32,MATCH($B58,'4. Recovered capital'!$D$8:$D$32,0),MATCH(E$57-1,'4. Recovered capital'!$F$8:$BH$8,0))-1,"NA")</f>
        <v>0.006487752442602135</v>
      </c>
      <c r="F58" s="144">
        <f>_xlfn.IFERROR(INDEX('4. Recovered capital'!$F$8:$BH$32,MATCH($B58,'4. Recovered capital'!$D$8:$D$32,0),MATCH(F$57,'4. Recovered capital'!$F$8:$BH$8,0))/INDEX('4. Recovered capital'!$F$8:$BH$32,MATCH($B58,'4. Recovered capital'!$D$8:$D$32,0),MATCH(F$57-1,'4. Recovered capital'!$F$8:$BH$8,0))-1,"NA")</f>
        <v>-0.03367409361870943</v>
      </c>
      <c r="G58" s="144">
        <f>_xlfn.IFERROR(INDEX('4. Recovered capital'!$F$8:$BH$32,MATCH($B58,'4. Recovered capital'!$D$8:$D$32,0),MATCH(G$57,'4. Recovered capital'!$F$8:$BH$8,0))/INDEX('4. Recovered capital'!$F$8:$BH$32,MATCH($B58,'4. Recovered capital'!$D$8:$D$32,0),MATCH(G$57-1,'4. Recovered capital'!$F$8:$BH$8,0))-1,"NA")</f>
        <v>0.11756527393228833</v>
      </c>
    </row>
    <row r="59" spans="2:7" ht="12.75">
      <c r="B59" s="130" t="s">
        <v>114</v>
      </c>
      <c r="C59" s="144">
        <f>_xlfn.IFERROR(INDEX('4. Recovered capital'!$F$8:$BH$32,MATCH($B59,'4. Recovered capital'!$D$8:$D$32,0),MATCH(C$57,'4. Recovered capital'!$F$8:$BH$8,0))/INDEX('4. Recovered capital'!$F$8:$BH$32,MATCH($B59,'4. Recovered capital'!$D$8:$D$32,0),MATCH(C$57-1,'4. Recovered capital'!$F$8:$BH$8,0))-1,"NA")</f>
        <v>0.4077504897268105</v>
      </c>
      <c r="D59" s="144">
        <f>_xlfn.IFERROR(INDEX('4. Recovered capital'!$F$8:$BH$32,MATCH($B59,'4. Recovered capital'!$D$8:$D$32,0),MATCH(D$57,'4. Recovered capital'!$F$8:$BH$8,0))/INDEX('4. Recovered capital'!$F$8:$BH$32,MATCH($B59,'4. Recovered capital'!$D$8:$D$32,0),MATCH(D$57-1,'4. Recovered capital'!$F$8:$BH$8,0))-1,"NA")</f>
        <v>-0.10463453402152367</v>
      </c>
      <c r="E59" s="144">
        <f>_xlfn.IFERROR(INDEX('4. Recovered capital'!$F$8:$BH$32,MATCH($B59,'4. Recovered capital'!$D$8:$D$32,0),MATCH(E$57,'4. Recovered capital'!$F$8:$BH$8,0))/INDEX('4. Recovered capital'!$F$8:$BH$32,MATCH($B59,'4. Recovered capital'!$D$8:$D$32,0),MATCH(E$57-1,'4. Recovered capital'!$F$8:$BH$8,0))-1,"NA")</f>
        <v>-0.167127000176983</v>
      </c>
      <c r="F59" s="144">
        <f>_xlfn.IFERROR(INDEX('4. Recovered capital'!$F$8:$BH$32,MATCH($B59,'4. Recovered capital'!$D$8:$D$32,0),MATCH(F$57,'4. Recovered capital'!$F$8:$BH$8,0))/INDEX('4. Recovered capital'!$F$8:$BH$32,MATCH($B59,'4. Recovered capital'!$D$8:$D$32,0),MATCH(F$57-1,'4. Recovered capital'!$F$8:$BH$8,0))-1,"NA")</f>
        <v>-0.13039901370975537</v>
      </c>
      <c r="G59" s="144">
        <f>_xlfn.IFERROR(INDEX('4. Recovered capital'!$F$8:$BH$32,MATCH($B59,'4. Recovered capital'!$D$8:$D$32,0),MATCH(G$57,'4. Recovered capital'!$F$8:$BH$8,0))/INDEX('4. Recovered capital'!$F$8:$BH$32,MATCH($B59,'4. Recovered capital'!$D$8:$D$32,0),MATCH(G$57-1,'4. Recovered capital'!$F$8:$BH$8,0))-1,"NA")</f>
        <v>0.05932518863337477</v>
      </c>
    </row>
    <row r="60" spans="2:7" ht="12.75">
      <c r="B60" s="130" t="s">
        <v>115</v>
      </c>
      <c r="C60" s="144">
        <f>_xlfn.IFERROR(INDEX('4. Recovered capital'!$F$8:$BH$32,MATCH($B60,'4. Recovered capital'!$D$8:$D$32,0),MATCH(C$57,'4. Recovered capital'!$F$8:$BH$8,0))/INDEX('4. Recovered capital'!$F$8:$BH$32,MATCH($B60,'4. Recovered capital'!$D$8:$D$32,0),MATCH(C$57-1,'4. Recovered capital'!$F$8:$BH$8,0))-1,"NA")</f>
        <v>-0.33084134013251476</v>
      </c>
      <c r="D60" s="144">
        <f>_xlfn.IFERROR(INDEX('4. Recovered capital'!$F$8:$BH$32,MATCH($B60,'4. Recovered capital'!$D$8:$D$32,0),MATCH(D$57,'4. Recovered capital'!$F$8:$BH$8,0))/INDEX('4. Recovered capital'!$F$8:$BH$32,MATCH($B60,'4. Recovered capital'!$D$8:$D$32,0),MATCH(D$57-1,'4. Recovered capital'!$F$8:$BH$8,0))-1,"NA")</f>
        <v>0.03502092832581538</v>
      </c>
      <c r="E60" s="144">
        <f>_xlfn.IFERROR(INDEX('4. Recovered capital'!$F$8:$BH$32,MATCH($B60,'4. Recovered capital'!$D$8:$D$32,0),MATCH(E$57,'4. Recovered capital'!$F$8:$BH$8,0))/INDEX('4. Recovered capital'!$F$8:$BH$32,MATCH($B60,'4. Recovered capital'!$D$8:$D$32,0),MATCH(E$57-1,'4. Recovered capital'!$F$8:$BH$8,0))-1,"NA")</f>
        <v>0.06719938799482561</v>
      </c>
      <c r="F60" s="144">
        <f>_xlfn.IFERROR(INDEX('4. Recovered capital'!$F$8:$BH$32,MATCH($B60,'4. Recovered capital'!$D$8:$D$32,0),MATCH(F$57,'4. Recovered capital'!$F$8:$BH$8,0))/INDEX('4. Recovered capital'!$F$8:$BH$32,MATCH($B60,'4. Recovered capital'!$D$8:$D$32,0),MATCH(F$57-1,'4. Recovered capital'!$F$8:$BH$8,0))-1,"NA")</f>
        <v>-0.013425306727090747</v>
      </c>
      <c r="G60" s="144">
        <f>_xlfn.IFERROR(INDEX('4. Recovered capital'!$F$8:$BH$32,MATCH($B60,'4. Recovered capital'!$D$8:$D$32,0),MATCH(G$57,'4. Recovered capital'!$F$8:$BH$8,0))/INDEX('4. Recovered capital'!$F$8:$BH$32,MATCH($B60,'4. Recovered capital'!$D$8:$D$32,0),MATCH(G$57-1,'4. Recovered capital'!$F$8:$BH$8,0))-1,"NA")</f>
        <v>0.3167708990641016</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-0.10157309973853312</v>
      </c>
      <c r="D62" s="144">
        <f>_xlfn.IFERROR(INDEX('4. Recovered capital'!$F$8:$BH$32,MATCH($B62,'4. Recovered capital'!$D$8:$D$32,0),MATCH(D$57,'4. Recovered capital'!$F$8:$BH$8,0))/INDEX('4. Recovered capital'!$F$8:$BH$32,MATCH($B62,'4. Recovered capital'!$D$8:$D$32,0),MATCH(D$57-1,'4. Recovered capital'!$F$8:$BH$8,0))-1,"NA")</f>
        <v>-0.0974933625354435</v>
      </c>
      <c r="E62" s="144">
        <f>_xlfn.IFERROR(INDEX('4. Recovered capital'!$F$8:$BH$32,MATCH($B62,'4. Recovered capital'!$D$8:$D$32,0),MATCH(E$57,'4. Recovered capital'!$F$8:$BH$8,0))/INDEX('4. Recovered capital'!$F$8:$BH$32,MATCH($B62,'4. Recovered capital'!$D$8:$D$32,0),MATCH(E$57-1,'4. Recovered capital'!$F$8:$BH$8,0))-1,"NA")</f>
        <v>-0.12181121311197551</v>
      </c>
      <c r="F62" s="144">
        <f>_xlfn.IFERROR(INDEX('4. Recovered capital'!$F$8:$BH$32,MATCH($B62,'4. Recovered capital'!$D$8:$D$32,0),MATCH(F$57,'4. Recovered capital'!$F$8:$BH$8,0))/INDEX('4. Recovered capital'!$F$8:$BH$32,MATCH($B62,'4. Recovered capital'!$D$8:$D$32,0),MATCH(F$57-1,'4. Recovered capital'!$F$8:$BH$8,0))-1,"NA")</f>
        <v>-0.06452090233725316</v>
      </c>
      <c r="G62" s="144">
        <f>_xlfn.IFERROR(INDEX('4. Recovered capital'!$F$8:$BH$32,MATCH($B62,'4. Recovered capital'!$D$8:$D$32,0),MATCH(G$57,'4. Recovered capital'!$F$8:$BH$8,0))/INDEX('4. Recovered capital'!$F$8:$BH$32,MATCH($B62,'4. Recovered capital'!$D$8:$D$32,0),MATCH(G$57-1,'4. Recovered capital'!$F$8:$BH$8,0))-1,"NA")</f>
        <v>0.04880697277601609</v>
      </c>
    </row>
    <row r="63" spans="2:7" ht="12.75">
      <c r="B63" s="130" t="s">
        <v>167</v>
      </c>
      <c r="C63" s="144">
        <f>_xlfn.IFERROR(INDEX('4. Recovered capital'!$F$8:$BH$32,MATCH($B63,'4. Recovered capital'!$D$8:$D$32,0),MATCH(C$57,'4. Recovered capital'!$F$8:$BH$8,0))/INDEX('4. Recovered capital'!$F$8:$BH$32,MATCH($B63,'4. Recovered capital'!$D$8:$D$32,0),MATCH(C$57-1,'4. Recovered capital'!$F$8:$BH$8,0))-1,"NA")</f>
        <v>-0.32155626883962884</v>
      </c>
      <c r="D63" s="144">
        <f>_xlfn.IFERROR(INDEX('4. Recovered capital'!$F$8:$BH$32,MATCH($B63,'4. Recovered capital'!$D$8:$D$32,0),MATCH(D$57,'4. Recovered capital'!$F$8:$BH$8,0))/INDEX('4. Recovered capital'!$F$8:$BH$32,MATCH($B63,'4. Recovered capital'!$D$8:$D$32,0),MATCH(D$57-1,'4. Recovered capital'!$F$8:$BH$8,0))-1,"NA")</f>
        <v>0.20204243627094964</v>
      </c>
      <c r="E63" s="144">
        <f>_xlfn.IFERROR(INDEX('4. Recovered capital'!$F$8:$BH$32,MATCH($B63,'4. Recovered capital'!$D$8:$D$32,0),MATCH(E$57,'4. Recovered capital'!$F$8:$BH$8,0))/INDEX('4. Recovered capital'!$F$8:$BH$32,MATCH($B63,'4. Recovered capital'!$D$8:$D$32,0),MATCH(E$57-1,'4. Recovered capital'!$F$8:$BH$8,0))-1,"NA")</f>
        <v>0.2644379663883567</v>
      </c>
      <c r="F63" s="144">
        <f>_xlfn.IFERROR(INDEX('4. Recovered capital'!$F$8:$BH$32,MATCH($B63,'4. Recovered capital'!$D$8:$D$32,0),MATCH(F$57,'4. Recovered capital'!$F$8:$BH$8,0))/INDEX('4. Recovered capital'!$F$8:$BH$32,MATCH($B63,'4. Recovered capital'!$D$8:$D$32,0),MATCH(F$57-1,'4. Recovered capital'!$F$8:$BH$8,0))-1,"NA")</f>
        <v>0.03142801006302531</v>
      </c>
      <c r="G63" s="144">
        <f>_xlfn.IFERROR(INDEX('4. Recovered capital'!$F$8:$BH$32,MATCH($B63,'4. Recovered capital'!$D$8:$D$32,0),MATCH(G$57,'4. Recovered capital'!$F$8:$BH$8,0))/INDEX('4. Recovered capital'!$F$8:$BH$32,MATCH($B63,'4. Recovered capital'!$D$8:$D$32,0),MATCH(G$57-1,'4. Recovered capital'!$F$8:$BH$8,0))-1,"NA")</f>
        <v>0.12869389249232865</v>
      </c>
    </row>
    <row r="66" spans="2:8" ht="12.75">
      <c r="B66" s="86" t="s">
        <v>341</v>
      </c>
      <c r="C66" s="439" t="s">
        <v>108</v>
      </c>
      <c r="D66" s="440"/>
      <c r="E66" s="440"/>
      <c r="F66" s="441" t="s">
        <v>109</v>
      </c>
      <c r="G66" s="441"/>
      <c r="H66" s="441"/>
    </row>
    <row r="67" spans="2:8" ht="12.75">
      <c r="B67" s="79" t="s">
        <v>31</v>
      </c>
      <c r="C67" s="79" t="s">
        <v>411</v>
      </c>
      <c r="D67" s="79" t="s">
        <v>552</v>
      </c>
      <c r="E67" s="79" t="s">
        <v>409</v>
      </c>
      <c r="F67" s="79" t="s">
        <v>411</v>
      </c>
      <c r="G67" s="79" t="s">
        <v>178</v>
      </c>
      <c r="H67" s="79" t="s">
        <v>409</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1258.69056</v>
      </c>
      <c r="D70" s="140">
        <f>'5. Weighted average price'!N12</f>
        <v>15273.545</v>
      </c>
      <c r="E70" s="153">
        <f>'5. Weighted average price'!O12</f>
        <v>0.08240985049639753</v>
      </c>
      <c r="F70" s="140">
        <f>'5. Weighted average price'!P12</f>
        <v>0</v>
      </c>
      <c r="G70" s="140">
        <f>'5. Weighted average price'!Q12</f>
        <v>0</v>
      </c>
      <c r="H70" s="153">
        <f>'5. Weighted average price'!R12</f>
        <v>0</v>
      </c>
    </row>
    <row r="71" spans="2:8" ht="12.75">
      <c r="B71" s="125" t="s">
        <v>343</v>
      </c>
      <c r="C71" s="140">
        <f>'5. Weighted average price'!T12</f>
        <v>3027.1931211214924</v>
      </c>
      <c r="D71" s="140">
        <f>'5. Weighted average price'!U12</f>
        <v>6770.484</v>
      </c>
      <c r="E71" s="153">
        <f>'5. Weighted average price'!V12</f>
        <v>0.44711620633347515</v>
      </c>
      <c r="F71" s="140">
        <f>'5. Weighted average price'!W12</f>
        <v>0</v>
      </c>
      <c r="G71" s="140">
        <f>'5. Weighted average price'!X12</f>
        <v>0</v>
      </c>
      <c r="H71" s="153">
        <f>'5. Weighted average price'!Y12</f>
        <v>0</v>
      </c>
    </row>
    <row r="72" spans="2:8" ht="12.75">
      <c r="B72" s="125" t="s">
        <v>344</v>
      </c>
      <c r="C72" s="140">
        <f>'5. Weighted average price'!Z12</f>
        <v>1898.7869933395757</v>
      </c>
      <c r="D72" s="140">
        <f>'5. Weighted average price'!AA12</f>
        <v>1907.09</v>
      </c>
      <c r="E72" s="153">
        <f>'5. Weighted average price'!AB12</f>
        <v>0.9956462428829136</v>
      </c>
      <c r="F72" s="140">
        <f>'5. Weighted average price'!AC12</f>
        <v>0</v>
      </c>
      <c r="G72" s="140">
        <f>'5. Weighted average price'!AD12</f>
        <v>0</v>
      </c>
      <c r="H72" s="153">
        <f>'5. Weighted average price'!AE12</f>
        <v>0</v>
      </c>
    </row>
    <row r="73" spans="2:8" ht="12.75">
      <c r="B73" s="125" t="s">
        <v>345</v>
      </c>
      <c r="C73" s="140">
        <f>'5. Weighted average price'!AF12</f>
        <v>110614.95473336999</v>
      </c>
      <c r="D73" s="140">
        <f>'5. Weighted average price'!AG12</f>
        <v>91132.23</v>
      </c>
      <c r="E73" s="153">
        <f>'5. Weighted average price'!AH12</f>
        <v>1.2137852298069518</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96.91509999999997</v>
      </c>
      <c r="G79" s="140">
        <f>'5. Weighted average price'!Q13</f>
        <v>1176.8900000000003</v>
      </c>
      <c r="H79" s="153">
        <f>'5. Weighted average price'!R13</f>
        <v>0.08234847776767577</v>
      </c>
    </row>
    <row r="80" spans="2:8" ht="12.75">
      <c r="B80" s="125" t="s">
        <v>343</v>
      </c>
      <c r="C80" s="140">
        <f>'5. Weighted average price'!T13</f>
        <v>0</v>
      </c>
      <c r="D80" s="140">
        <f>'5. Weighted average price'!U13</f>
        <v>0</v>
      </c>
      <c r="E80" s="153">
        <f>'5. Weighted average price'!V13</f>
        <v>0</v>
      </c>
      <c r="F80" s="140">
        <f>'5. Weighted average price'!W13</f>
        <v>451.3675208617192</v>
      </c>
      <c r="G80" s="140">
        <f>'5. Weighted average price'!X13</f>
        <v>879.375</v>
      </c>
      <c r="H80" s="153">
        <f>'5. Weighted average price'!Y13</f>
        <v>0.5132821843487922</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7413.94219231833</v>
      </c>
      <c r="G82" s="140">
        <f>'5. Weighted average price'!AJ13</f>
        <v>4696.626</v>
      </c>
      <c r="H82" s="153">
        <f>'5. Weighted average price'!AK13</f>
        <v>1.5785677191069354</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0</v>
      </c>
      <c r="G88" s="140">
        <f>'5. Weighted average price'!Q14</f>
        <v>0</v>
      </c>
      <c r="H88" s="153">
        <f>'5. Weighted average price'!R14</f>
        <v>0</v>
      </c>
    </row>
    <row r="89" spans="2:8" ht="12.75">
      <c r="B89" s="125" t="s">
        <v>343</v>
      </c>
      <c r="C89" s="140">
        <f>'5. Weighted average price'!T14</f>
        <v>0</v>
      </c>
      <c r="D89" s="140">
        <f>'5. Weighted average price'!U14</f>
        <v>0</v>
      </c>
      <c r="E89" s="153">
        <f>'5. Weighted average price'!V14</f>
        <v>0</v>
      </c>
      <c r="F89" s="140">
        <f>'5. Weighted average price'!W14</f>
        <v>140.954842968777</v>
      </c>
      <c r="G89" s="140">
        <f>'5. Weighted average price'!X14</f>
        <v>589.044</v>
      </c>
      <c r="H89" s="153">
        <f>'5. Weighted average price'!Y14</f>
        <v>0.2392942513102196</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8764.559837155479</v>
      </c>
      <c r="D99" s="140">
        <f>'5. Weighted average price'!G18</f>
        <v>16696.552</v>
      </c>
      <c r="E99" s="153">
        <f>'5. Weighted average price'!H18</f>
        <v>0.5249323235812687</v>
      </c>
      <c r="F99" s="140">
        <f>'5. Weighted average price'!I18</f>
        <v>0</v>
      </c>
      <c r="G99" s="140">
        <f>'5. Weighted average price'!J18</f>
        <v>0</v>
      </c>
      <c r="H99" s="153">
        <f>'5. Weighted average price'!K18</f>
        <v>0</v>
      </c>
    </row>
    <row r="100" spans="2:8" ht="12.75">
      <c r="B100" s="109" t="s">
        <v>408</v>
      </c>
      <c r="C100" s="140">
        <f>'5. Weighted average price'!F19</f>
        <v>6007.312609999999</v>
      </c>
      <c r="D100" s="134"/>
      <c r="E100" s="134"/>
      <c r="F100" s="140">
        <f>'5. Weighted average price'!I19</f>
        <v>1224.0024799999999</v>
      </c>
      <c r="G100" s="134"/>
      <c r="H100" s="134"/>
    </row>
    <row r="102" ht="12.75">
      <c r="F102" s="122"/>
    </row>
    <row r="103" spans="2:4" ht="25.5">
      <c r="B103" s="137" t="s">
        <v>394</v>
      </c>
      <c r="C103" s="86" t="s">
        <v>335</v>
      </c>
      <c r="D103" s="86" t="s">
        <v>336</v>
      </c>
    </row>
    <row r="104" spans="2:4" ht="25.5">
      <c r="B104" s="80" t="s">
        <v>352</v>
      </c>
      <c r="C104" s="140">
        <f>C37</f>
        <v>1811786054.388479</v>
      </c>
      <c r="D104" s="140">
        <f>C52</f>
        <v>676837844.2159438</v>
      </c>
    </row>
    <row r="105" spans="2:4" ht="12.75">
      <c r="B105" s="130" t="s">
        <v>353</v>
      </c>
      <c r="C105" s="143">
        <f>_xlfn.IFERROR('3. Statement of pipeline assets'!D99/'3. Statement of pipeline assets'!D100,0)</f>
        <v>0.003173727088842591</v>
      </c>
      <c r="D105" s="143">
        <f>_xlfn.IFERROR('4. Recovered capital'!E23/'4. Recovered capital'!E24,0)</f>
        <v>0.022807932118659224</v>
      </c>
    </row>
    <row r="106" spans="2:4" ht="12.75">
      <c r="B106" s="130" t="s">
        <v>354</v>
      </c>
      <c r="C106" s="143">
        <f>_xlfn.IFERROR('3. Statement of pipeline assets'!D80/'3. Statement of pipeline assets'!D100,0)</f>
        <v>0.9968262729111573</v>
      </c>
      <c r="D106" s="143">
        <f>_xlfn.IFERROR('4. Recovered capital'!E16/'4. Recovered capital'!E24,0)</f>
        <v>0.9771920678813407</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0.9536184611949376</v>
      </c>
    </row>
    <row r="111" spans="2:3" ht="12.75">
      <c r="B111" s="130" t="s">
        <v>355</v>
      </c>
      <c r="C111" s="142">
        <f>_xlfn.IFERROR('2. Revenues and expenses'!D41/'2. Revenues and expenses'!D42,0)</f>
        <v>0.04638153880506235</v>
      </c>
    </row>
    <row r="114" spans="2:4" ht="31.5" customHeight="1">
      <c r="B114" s="136" t="s">
        <v>404</v>
      </c>
      <c r="C114" s="86" t="s">
        <v>337</v>
      </c>
      <c r="D114" s="86" t="s">
        <v>366</v>
      </c>
    </row>
    <row r="115" spans="2:4" ht="12.75">
      <c r="B115" s="130" t="s">
        <v>367</v>
      </c>
      <c r="C115" s="140">
        <f>'2. Revenues and expenses'!F24</f>
        <v>-28391643.17752269</v>
      </c>
      <c r="D115" s="140">
        <f>'3.3 Depreciation amortisation'!N53</f>
        <v>-28142654.87752268</v>
      </c>
    </row>
    <row r="116" spans="2:4" ht="12.75">
      <c r="B116" s="130" t="s">
        <v>368</v>
      </c>
      <c r="C116" s="140">
        <f>'2. Revenues and expenses'!F35</f>
        <v>-1380896.1900000002</v>
      </c>
      <c r="D116" s="140">
        <f>'3.3 Depreciation amortisation'!M78</f>
        <v>-1323725.6300000001</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A2" sqref="A2"/>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8" t="s">
        <v>96</v>
      </c>
      <c r="D1" s="179"/>
    </row>
    <row r="2" spans="2:3" ht="15">
      <c r="B2" s="180" t="str">
        <f>Tradingname</f>
        <v>Eastern Gas Pipeline</v>
      </c>
      <c r="C2" s="181"/>
    </row>
    <row r="3" spans="2:3" ht="15">
      <c r="B3" s="182" t="s">
        <v>182</v>
      </c>
      <c r="C3" s="183">
        <f>Yearending</f>
        <v>44926</v>
      </c>
    </row>
    <row r="4" ht="20.25">
      <c r="B4" s="184"/>
    </row>
    <row r="5" ht="15.75">
      <c r="B5" s="185" t="s">
        <v>184</v>
      </c>
    </row>
    <row r="6" spans="2:8" ht="12.75">
      <c r="B6" s="186"/>
      <c r="C6" s="187"/>
      <c r="D6" s="187"/>
      <c r="E6" s="188"/>
      <c r="F6" s="189"/>
      <c r="G6" s="190"/>
      <c r="H6" s="190"/>
    </row>
    <row r="7" spans="2:3" ht="13.5" customHeight="1">
      <c r="B7" s="177" t="s">
        <v>28</v>
      </c>
      <c r="C7" s="192" t="s">
        <v>570</v>
      </c>
    </row>
    <row r="8" spans="2:3" ht="13.5" customHeight="1">
      <c r="B8" s="177" t="s">
        <v>181</v>
      </c>
      <c r="C8" s="192" t="s">
        <v>571</v>
      </c>
    </row>
    <row r="9" spans="2:3" ht="13.5" customHeight="1">
      <c r="B9" s="177" t="s">
        <v>29</v>
      </c>
      <c r="C9" s="192">
        <v>25</v>
      </c>
    </row>
    <row r="10" spans="2:3" ht="13.5" customHeight="1">
      <c r="B10" s="177" t="s">
        <v>30</v>
      </c>
      <c r="C10" s="192" t="s">
        <v>572</v>
      </c>
    </row>
    <row r="12" ht="15.75">
      <c r="B12" s="185" t="s">
        <v>185</v>
      </c>
    </row>
    <row r="14" spans="2:4" ht="51" customHeight="1">
      <c r="B14" s="164" t="s">
        <v>31</v>
      </c>
      <c r="C14" s="176" t="s">
        <v>125</v>
      </c>
      <c r="D14" s="176" t="s">
        <v>42</v>
      </c>
    </row>
    <row r="15" spans="2:4" ht="14.25">
      <c r="B15" s="171" t="s">
        <v>32</v>
      </c>
      <c r="C15" s="166"/>
      <c r="D15" s="166"/>
    </row>
    <row r="16" spans="2:4" ht="12.75">
      <c r="B16" s="172" t="s">
        <v>373</v>
      </c>
      <c r="C16" s="167" t="s">
        <v>573</v>
      </c>
      <c r="D16" s="167" t="s">
        <v>398</v>
      </c>
    </row>
    <row r="17" spans="2:4" ht="17.25" customHeight="1">
      <c r="B17" s="172" t="s">
        <v>33</v>
      </c>
      <c r="C17" s="167" t="s">
        <v>573</v>
      </c>
      <c r="D17" s="167" t="s">
        <v>398</v>
      </c>
    </row>
    <row r="18" spans="2:4" ht="12.75">
      <c r="B18" s="172" t="s">
        <v>34</v>
      </c>
      <c r="C18" s="167" t="s">
        <v>573</v>
      </c>
      <c r="D18" s="167" t="s">
        <v>398</v>
      </c>
    </row>
    <row r="19" spans="2:4" ht="14.25">
      <c r="B19" s="173" t="s">
        <v>239</v>
      </c>
      <c r="C19" s="166"/>
      <c r="D19" s="166"/>
    </row>
    <row r="20" spans="2:4" ht="12.75">
      <c r="B20" s="174" t="s">
        <v>237</v>
      </c>
      <c r="C20" s="167" t="s">
        <v>398</v>
      </c>
      <c r="D20" s="167" t="s">
        <v>398</v>
      </c>
    </row>
    <row r="21" spans="2:4" ht="25.5">
      <c r="B21" s="175" t="s">
        <v>238</v>
      </c>
      <c r="C21" s="167" t="s">
        <v>398</v>
      </c>
      <c r="D21" s="167" t="s">
        <v>398</v>
      </c>
    </row>
    <row r="22" spans="2:4" ht="14.25">
      <c r="B22" s="173" t="s">
        <v>35</v>
      </c>
      <c r="C22" s="166"/>
      <c r="D22" s="166"/>
    </row>
    <row r="23" spans="2:4" ht="12.75">
      <c r="B23" s="172" t="s">
        <v>36</v>
      </c>
      <c r="C23" s="167" t="s">
        <v>573</v>
      </c>
      <c r="D23" s="167" t="s">
        <v>398</v>
      </c>
    </row>
    <row r="24" spans="2:4" ht="12.75">
      <c r="B24" s="172" t="s">
        <v>37</v>
      </c>
      <c r="C24" s="167" t="s">
        <v>398</v>
      </c>
      <c r="D24" s="167" t="s">
        <v>398</v>
      </c>
    </row>
    <row r="25" spans="2:4" ht="14.25">
      <c r="B25" s="171" t="s">
        <v>38</v>
      </c>
      <c r="C25" s="166"/>
      <c r="D25" s="166"/>
    </row>
    <row r="26" spans="2:4" ht="12.75">
      <c r="B26" s="172" t="s">
        <v>39</v>
      </c>
      <c r="C26" s="167" t="s">
        <v>573</v>
      </c>
      <c r="D26" s="167" t="s">
        <v>398</v>
      </c>
    </row>
    <row r="27" spans="2:4" ht="12.75">
      <c r="B27" s="172" t="s">
        <v>40</v>
      </c>
      <c r="C27" s="167" t="s">
        <v>573</v>
      </c>
      <c r="D27" s="167" t="s">
        <v>398</v>
      </c>
    </row>
    <row r="28" spans="2:4" ht="14.25">
      <c r="B28" s="171" t="s">
        <v>41</v>
      </c>
      <c r="C28" s="166"/>
      <c r="D28" s="166"/>
    </row>
    <row r="29" spans="2:4" ht="12.75">
      <c r="B29" s="168" t="s">
        <v>407</v>
      </c>
      <c r="C29" s="169"/>
      <c r="D29" s="169"/>
    </row>
    <row r="30" spans="2:4" ht="12.75">
      <c r="B30" s="168" t="s">
        <v>407</v>
      </c>
      <c r="C30" s="169"/>
      <c r="D30" s="169"/>
    </row>
    <row r="31" spans="2:4" ht="12.75">
      <c r="B31" s="168" t="s">
        <v>407</v>
      </c>
      <c r="C31" s="169"/>
      <c r="D31" s="169"/>
    </row>
    <row r="32" spans="2:4" ht="12.75">
      <c r="B32" s="168" t="s">
        <v>407</v>
      </c>
      <c r="C32" s="169"/>
      <c r="D32" s="169"/>
    </row>
    <row r="33" spans="2:4" ht="12.75">
      <c r="B33" s="168" t="s">
        <v>407</v>
      </c>
      <c r="C33" s="169"/>
      <c r="D33" s="169"/>
    </row>
    <row r="34" spans="2:4" ht="12.75">
      <c r="B34" s="168" t="s">
        <v>407</v>
      </c>
      <c r="C34" s="169"/>
      <c r="D34" s="169"/>
    </row>
    <row r="35" spans="2:4" ht="12.75">
      <c r="B35" s="168" t="s">
        <v>407</v>
      </c>
      <c r="C35" s="169"/>
      <c r="D35" s="169"/>
    </row>
    <row r="36" spans="2:4" ht="12.75">
      <c r="B36" s="168" t="s">
        <v>407</v>
      </c>
      <c r="C36" s="169"/>
      <c r="D36" s="169"/>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2" sqref="A2"/>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Eastern Gas Pipeline</v>
      </c>
      <c r="C2" s="105"/>
    </row>
    <row r="3" spans="2:3" ht="15">
      <c r="B3" s="106" t="s">
        <v>182</v>
      </c>
      <c r="C3" s="107">
        <f>Yearending</f>
        <v>44926</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100955665.88247693</v>
      </c>
      <c r="D8" s="121"/>
    </row>
    <row r="9" spans="2:3" ht="13.5" customHeight="1">
      <c r="B9" s="82" t="s">
        <v>92</v>
      </c>
      <c r="C9" s="147">
        <f>'3. Statement of pipeline assets'!$D$100</f>
        <v>1811786054.388479</v>
      </c>
    </row>
    <row r="10" spans="2:3" ht="13.5" customHeight="1">
      <c r="B10" s="82" t="s">
        <v>93</v>
      </c>
      <c r="C10" s="356">
        <f>_xlfn.IFERROR(C8/C9,0)</f>
        <v>0.055721626534183624</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46" t="s">
        <v>195</v>
      </c>
      <c r="C1" s="446"/>
      <c r="D1" s="446"/>
      <c r="E1" s="42"/>
      <c r="F1" s="42"/>
      <c r="G1" s="42"/>
      <c r="H1" s="42"/>
      <c r="I1" s="42"/>
    </row>
    <row r="2" spans="2:9" ht="18" customHeight="1">
      <c r="B2" s="104" t="str">
        <f>Tradingname</f>
        <v>Eastern Gas Pipeline</v>
      </c>
      <c r="C2" s="105"/>
      <c r="I2" s="84"/>
    </row>
    <row r="3" spans="2:3" ht="15">
      <c r="B3" s="106" t="s">
        <v>182</v>
      </c>
      <c r="C3" s="107">
        <f>Yearending</f>
        <v>44926</v>
      </c>
    </row>
    <row r="4" spans="2:7" ht="12.75" customHeight="1">
      <c r="B4" s="41"/>
      <c r="D4" s="83"/>
      <c r="G4" s="83"/>
    </row>
    <row r="5" spans="2:4" ht="15.75">
      <c r="B5" s="442" t="s">
        <v>226</v>
      </c>
      <c r="C5" s="442"/>
      <c r="D5" s="442"/>
    </row>
    <row r="6" spans="2:9" ht="12.75">
      <c r="B6" s="45"/>
      <c r="C6" s="46"/>
      <c r="D6" s="47"/>
      <c r="E6" s="47"/>
      <c r="F6" s="47"/>
      <c r="G6" s="47"/>
      <c r="H6" s="47"/>
      <c r="I6" s="47"/>
    </row>
    <row r="7" spans="2:9" ht="30.75" customHeight="1">
      <c r="B7" s="165"/>
      <c r="C7" s="165"/>
      <c r="D7" s="443" t="s">
        <v>232</v>
      </c>
      <c r="E7" s="444"/>
      <c r="F7" s="445"/>
      <c r="G7" s="443" t="s">
        <v>233</v>
      </c>
      <c r="H7" s="444"/>
      <c r="I7" s="445"/>
    </row>
    <row r="8" spans="2:9" ht="51" customHeight="1">
      <c r="B8" s="170" t="s">
        <v>224</v>
      </c>
      <c r="C8" s="176" t="s">
        <v>18</v>
      </c>
      <c r="D8" s="200" t="s">
        <v>55</v>
      </c>
      <c r="E8" s="200" t="s">
        <v>56</v>
      </c>
      <c r="F8" s="200" t="s">
        <v>23</v>
      </c>
      <c r="G8" s="200" t="s">
        <v>55</v>
      </c>
      <c r="H8" s="200" t="s">
        <v>56</v>
      </c>
      <c r="I8" s="200" t="s">
        <v>23</v>
      </c>
    </row>
    <row r="9" spans="2:9" ht="12.75">
      <c r="B9" s="201"/>
      <c r="C9" s="202"/>
      <c r="D9" s="203" t="s">
        <v>183</v>
      </c>
      <c r="E9" s="203" t="s">
        <v>183</v>
      </c>
      <c r="F9" s="203" t="s">
        <v>183</v>
      </c>
      <c r="G9" s="203" t="s">
        <v>183</v>
      </c>
      <c r="H9" s="203" t="s">
        <v>183</v>
      </c>
      <c r="I9" s="203" t="s">
        <v>183</v>
      </c>
    </row>
    <row r="10" spans="2:9" ht="12.75">
      <c r="B10" s="201"/>
      <c r="C10" s="204" t="s">
        <v>43</v>
      </c>
      <c r="D10" s="203"/>
      <c r="E10" s="203"/>
      <c r="F10" s="203"/>
      <c r="G10" s="203"/>
      <c r="H10" s="203"/>
      <c r="I10" s="203"/>
    </row>
    <row r="11" spans="2:9" ht="12.75">
      <c r="B11" s="194" t="s">
        <v>595</v>
      </c>
      <c r="C11" s="205" t="s">
        <v>124</v>
      </c>
      <c r="D11" s="212">
        <f>'2.1 Revenue by service'!D21</f>
        <v>153892321.6599996</v>
      </c>
      <c r="E11" s="212">
        <f>'2.1 Revenue by service'!E21</f>
        <v>0</v>
      </c>
      <c r="F11" s="212">
        <f>SUM(D11:E11)</f>
        <v>153892321.6599996</v>
      </c>
      <c r="G11" s="212">
        <f>'2.1 Revenue by service'!G21</f>
        <v>137703206.47000003</v>
      </c>
      <c r="H11" s="212">
        <f>'2.1 Revenue by service'!H21</f>
        <v>0</v>
      </c>
      <c r="I11" s="212">
        <f>SUM(G11:H11)</f>
        <v>137703206.47000003</v>
      </c>
    </row>
    <row r="12" spans="2:9" ht="12.75">
      <c r="B12" s="194" t="s">
        <v>595</v>
      </c>
      <c r="C12" s="206" t="s">
        <v>44</v>
      </c>
      <c r="D12" s="212">
        <f>'2.2 Revenue contributions '!C15</f>
        <v>0</v>
      </c>
      <c r="E12" s="212">
        <f>'2.2 Revenue contributions '!D15</f>
        <v>0</v>
      </c>
      <c r="F12" s="212">
        <f>SUM(D12:E12)</f>
        <v>0</v>
      </c>
      <c r="G12" s="196">
        <v>0</v>
      </c>
      <c r="H12" s="196">
        <v>0</v>
      </c>
      <c r="I12" s="212">
        <f>SUM(G12:H12)</f>
        <v>0</v>
      </c>
    </row>
    <row r="13" spans="2:9" ht="12.75">
      <c r="B13" s="194" t="s">
        <v>595</v>
      </c>
      <c r="C13" s="205" t="s">
        <v>374</v>
      </c>
      <c r="D13" s="212">
        <f>'2.2 Revenue contributions '!D27</f>
        <v>0</v>
      </c>
      <c r="E13" s="212"/>
      <c r="F13" s="212">
        <f>SUM(D13:E13)</f>
        <v>0</v>
      </c>
      <c r="G13" s="196">
        <v>0</v>
      </c>
      <c r="H13" s="195"/>
      <c r="I13" s="212">
        <f>SUM(G13:H13)</f>
        <v>0</v>
      </c>
    </row>
    <row r="14" spans="2:9" ht="12.75">
      <c r="B14" s="194" t="s">
        <v>595</v>
      </c>
      <c r="C14" s="205" t="s">
        <v>19</v>
      </c>
      <c r="D14" s="196">
        <v>0</v>
      </c>
      <c r="E14" s="196">
        <v>0</v>
      </c>
      <c r="F14" s="212">
        <f>SUM(D14:E14)</f>
        <v>0</v>
      </c>
      <c r="G14" s="196">
        <v>0</v>
      </c>
      <c r="H14" s="196">
        <v>0</v>
      </c>
      <c r="I14" s="212">
        <f>SUM(G14:H14)</f>
        <v>0</v>
      </c>
    </row>
    <row r="15" spans="2:9" ht="12.75">
      <c r="B15" s="194" t="s">
        <v>595</v>
      </c>
      <c r="C15" s="207" t="s">
        <v>46</v>
      </c>
      <c r="D15" s="196">
        <v>0</v>
      </c>
      <c r="E15" s="196">
        <v>0</v>
      </c>
      <c r="F15" s="212">
        <f>SUM(D15:E15)</f>
        <v>0</v>
      </c>
      <c r="G15" s="196">
        <v>0</v>
      </c>
      <c r="H15" s="196">
        <v>0</v>
      </c>
      <c r="I15" s="212">
        <f>SUM(G15:H15)</f>
        <v>0</v>
      </c>
    </row>
    <row r="16" spans="2:9" ht="12.75">
      <c r="B16" s="197"/>
      <c r="C16" s="208" t="s">
        <v>45</v>
      </c>
      <c r="D16" s="213">
        <f aca="true" t="shared" si="0" ref="D16:I16">SUM(D11:D15)</f>
        <v>153892321.6599996</v>
      </c>
      <c r="E16" s="213">
        <f t="shared" si="0"/>
        <v>0</v>
      </c>
      <c r="F16" s="213">
        <f t="shared" si="0"/>
        <v>153892321.6599996</v>
      </c>
      <c r="G16" s="213">
        <f t="shared" si="0"/>
        <v>137703206.47000003</v>
      </c>
      <c r="H16" s="213">
        <f t="shared" si="0"/>
        <v>0</v>
      </c>
      <c r="I16" s="213">
        <f t="shared" si="0"/>
        <v>137703206.47000003</v>
      </c>
    </row>
    <row r="17" spans="2:9" ht="12.75">
      <c r="B17" s="193"/>
      <c r="C17" s="204" t="s">
        <v>51</v>
      </c>
      <c r="D17" s="214"/>
      <c r="E17" s="214"/>
      <c r="F17" s="214"/>
      <c r="G17" s="199"/>
      <c r="H17" s="199"/>
      <c r="I17" s="214"/>
    </row>
    <row r="18" spans="2:9" ht="12.75">
      <c r="B18" s="194" t="s">
        <v>595</v>
      </c>
      <c r="C18" s="207" t="s">
        <v>402</v>
      </c>
      <c r="D18" s="212">
        <f>'2.3 Indirect revenue'!G36</f>
        <v>0</v>
      </c>
      <c r="E18" s="212">
        <f>'2.3 Indirect revenue'!H36</f>
        <v>0</v>
      </c>
      <c r="F18" s="212">
        <f>SUM(D18:E18)</f>
        <v>0</v>
      </c>
      <c r="G18" s="196"/>
      <c r="H18" s="196"/>
      <c r="I18" s="212">
        <f>SUM(G18:H18)</f>
        <v>0</v>
      </c>
    </row>
    <row r="19" spans="2:9" ht="12.75">
      <c r="B19" s="197"/>
      <c r="C19" s="208" t="s">
        <v>47</v>
      </c>
      <c r="D19" s="213">
        <f aca="true" t="shared" si="1" ref="D19:I19">SUM(D18:D18)</f>
        <v>0</v>
      </c>
      <c r="E19" s="213">
        <f t="shared" si="1"/>
        <v>0</v>
      </c>
      <c r="F19" s="213">
        <f t="shared" si="1"/>
        <v>0</v>
      </c>
      <c r="G19" s="213">
        <f t="shared" si="1"/>
        <v>0</v>
      </c>
      <c r="H19" s="213">
        <f t="shared" si="1"/>
        <v>0</v>
      </c>
      <c r="I19" s="213">
        <f t="shared" si="1"/>
        <v>0</v>
      </c>
    </row>
    <row r="20" spans="2:9" ht="12.75">
      <c r="B20" s="197"/>
      <c r="C20" s="208" t="s">
        <v>20</v>
      </c>
      <c r="D20" s="213">
        <f aca="true" t="shared" si="2" ref="D20:I20">D16+D19</f>
        <v>153892321.6599996</v>
      </c>
      <c r="E20" s="213">
        <f t="shared" si="2"/>
        <v>0</v>
      </c>
      <c r="F20" s="213">
        <f t="shared" si="2"/>
        <v>153892321.6599996</v>
      </c>
      <c r="G20" s="213">
        <f t="shared" si="2"/>
        <v>137703206.47000003</v>
      </c>
      <c r="H20" s="213">
        <f t="shared" si="2"/>
        <v>0</v>
      </c>
      <c r="I20" s="213">
        <f t="shared" si="2"/>
        <v>137703206.47000003</v>
      </c>
    </row>
    <row r="21" spans="2:9" ht="12.75">
      <c r="B21" s="197"/>
      <c r="C21" s="209" t="s">
        <v>57</v>
      </c>
      <c r="D21" s="199"/>
      <c r="E21" s="199"/>
      <c r="F21" s="214"/>
      <c r="G21" s="199"/>
      <c r="H21" s="199"/>
      <c r="I21" s="214"/>
    </row>
    <row r="22" spans="2:9" ht="12.75">
      <c r="B22" s="194" t="s">
        <v>596</v>
      </c>
      <c r="C22" s="210" t="s">
        <v>126</v>
      </c>
      <c r="D22" s="196">
        <v>0</v>
      </c>
      <c r="E22" s="196">
        <v>-4255250.040000007</v>
      </c>
      <c r="F22" s="212">
        <f aca="true" t="shared" si="3" ref="F22:F29">SUM(D22:E22)</f>
        <v>-4255250.040000007</v>
      </c>
      <c r="G22" s="196">
        <v>0</v>
      </c>
      <c r="H22" s="196">
        <v>-5686096.709999998</v>
      </c>
      <c r="I22" s="212">
        <f aca="true" t="shared" si="4" ref="I22:I27">SUM(G22:H22)</f>
        <v>-5686096.709999998</v>
      </c>
    </row>
    <row r="23" spans="2:9" ht="12.75">
      <c r="B23" s="194" t="s">
        <v>596</v>
      </c>
      <c r="C23" s="210" t="s">
        <v>127</v>
      </c>
      <c r="D23" s="196">
        <v>0</v>
      </c>
      <c r="E23" s="196">
        <v>-9025582.780000001</v>
      </c>
      <c r="F23" s="212">
        <f t="shared" si="3"/>
        <v>-9025582.780000001</v>
      </c>
      <c r="G23" s="196">
        <v>0</v>
      </c>
      <c r="H23" s="196">
        <v>-6202517.239999997</v>
      </c>
      <c r="I23" s="212">
        <f t="shared" si="4"/>
        <v>-6202517.239999997</v>
      </c>
    </row>
    <row r="24" spans="2:10" ht="12.75">
      <c r="B24" s="194" t="s">
        <v>597</v>
      </c>
      <c r="C24" s="210" t="s">
        <v>21</v>
      </c>
      <c r="D24" s="196">
        <v>-28391643.17752269</v>
      </c>
      <c r="E24" s="196">
        <v>0</v>
      </c>
      <c r="F24" s="212">
        <f t="shared" si="3"/>
        <v>-28391643.17752269</v>
      </c>
      <c r="G24" s="196">
        <v>-28350297.50103821</v>
      </c>
      <c r="H24" s="196">
        <v>0</v>
      </c>
      <c r="I24" s="212">
        <f t="shared" si="4"/>
        <v>-28350297.50103821</v>
      </c>
      <c r="J24" s="121"/>
    </row>
    <row r="25" spans="2:9" ht="12.75">
      <c r="B25" s="194" t="s">
        <v>596</v>
      </c>
      <c r="C25" s="210" t="s">
        <v>48</v>
      </c>
      <c r="D25" s="196">
        <v>0</v>
      </c>
      <c r="E25" s="196">
        <v>0</v>
      </c>
      <c r="F25" s="212">
        <f t="shared" si="3"/>
        <v>0</v>
      </c>
      <c r="G25" s="196">
        <v>0</v>
      </c>
      <c r="H25" s="196">
        <v>0</v>
      </c>
      <c r="I25" s="212">
        <f t="shared" si="4"/>
        <v>0</v>
      </c>
    </row>
    <row r="26" spans="2:9" ht="12.75">
      <c r="B26" s="194" t="s">
        <v>596</v>
      </c>
      <c r="C26" s="210" t="s">
        <v>49</v>
      </c>
      <c r="D26" s="196">
        <v>0</v>
      </c>
      <c r="E26" s="196">
        <v>0</v>
      </c>
      <c r="F26" s="212">
        <f t="shared" si="3"/>
        <v>0</v>
      </c>
      <c r="G26" s="196">
        <v>0</v>
      </c>
      <c r="H26" s="196">
        <v>0</v>
      </c>
      <c r="I26" s="212">
        <f t="shared" si="4"/>
        <v>0</v>
      </c>
    </row>
    <row r="27" spans="2:9" ht="12.75">
      <c r="B27" s="194" t="s">
        <v>596</v>
      </c>
      <c r="C27" s="210" t="s">
        <v>50</v>
      </c>
      <c r="D27" s="196">
        <v>0</v>
      </c>
      <c r="E27" s="196">
        <v>0</v>
      </c>
      <c r="F27" s="212">
        <f t="shared" si="3"/>
        <v>0</v>
      </c>
      <c r="G27" s="196">
        <v>0</v>
      </c>
      <c r="H27" s="196">
        <v>0</v>
      </c>
      <c r="I27" s="212">
        <f t="shared" si="4"/>
        <v>0</v>
      </c>
    </row>
    <row r="28" spans="2:10" ht="12.75">
      <c r="B28" s="194" t="s">
        <v>596</v>
      </c>
      <c r="C28" s="210" t="s">
        <v>63</v>
      </c>
      <c r="D28" s="196">
        <v>0</v>
      </c>
      <c r="E28" s="196">
        <v>-712323.4905329284</v>
      </c>
      <c r="F28" s="212">
        <f>SUM(D28:E28)</f>
        <v>-712323.4905329284</v>
      </c>
      <c r="G28" s="196">
        <v>0</v>
      </c>
      <c r="H28" s="196">
        <v>-1219284.7772049527</v>
      </c>
      <c r="I28" s="212">
        <f>SUM(G28:H28)</f>
        <v>-1219284.7772049527</v>
      </c>
      <c r="J28" s="50"/>
    </row>
    <row r="29" spans="2:9" ht="12.75">
      <c r="B29" s="194" t="s">
        <v>596</v>
      </c>
      <c r="C29" s="211" t="s">
        <v>60</v>
      </c>
      <c r="D29" s="196">
        <v>0</v>
      </c>
      <c r="E29" s="196">
        <v>-5110429.579999991</v>
      </c>
      <c r="F29" s="212">
        <f t="shared" si="3"/>
        <v>-5110429.579999991</v>
      </c>
      <c r="G29" s="196">
        <v>0</v>
      </c>
      <c r="H29" s="196">
        <v>-1473951.9200000006</v>
      </c>
      <c r="I29" s="212">
        <f>SUM(G29:H29)</f>
        <v>-1473951.9200000006</v>
      </c>
    </row>
    <row r="30" spans="2:9" ht="12.75">
      <c r="B30" s="197"/>
      <c r="C30" s="208" t="s">
        <v>58</v>
      </c>
      <c r="D30" s="213">
        <f aca="true" t="shared" si="5" ref="D30:I30">SUM(D22:D29)</f>
        <v>-28391643.17752269</v>
      </c>
      <c r="E30" s="213">
        <f t="shared" si="5"/>
        <v>-19103585.890532926</v>
      </c>
      <c r="F30" s="213">
        <f t="shared" si="5"/>
        <v>-47495229.068055615</v>
      </c>
      <c r="G30" s="213">
        <f t="shared" si="5"/>
        <v>-28350297.50103821</v>
      </c>
      <c r="H30" s="213">
        <f t="shared" si="5"/>
        <v>-14581850.647204949</v>
      </c>
      <c r="I30" s="213">
        <f t="shared" si="5"/>
        <v>-42932148.14824316</v>
      </c>
    </row>
    <row r="31" spans="2:9" ht="12.75">
      <c r="B31" s="194" t="s">
        <v>596</v>
      </c>
      <c r="C31" s="209" t="s">
        <v>157</v>
      </c>
      <c r="D31" s="214"/>
      <c r="E31" s="214"/>
      <c r="F31" s="214"/>
      <c r="G31" s="199"/>
      <c r="H31" s="199"/>
      <c r="I31" s="214"/>
    </row>
    <row r="32" spans="2:9" ht="12.75">
      <c r="B32" s="194" t="s">
        <v>596</v>
      </c>
      <c r="C32" s="210" t="s">
        <v>52</v>
      </c>
      <c r="D32" s="212">
        <f>SUMIF('2.4 Shared costs'!$C$9:$C$35,'2. Revenues and expenses'!$C32,'2.4 Shared costs'!$H$9:$H$35)</f>
        <v>0</v>
      </c>
      <c r="E32" s="212">
        <f>SUMIF('2.4 Shared costs'!$C$9:$C$35,'2. Revenues and expenses'!$C32,'2.4 Shared costs'!$I$9:$I$35)</f>
        <v>-1568576.22</v>
      </c>
      <c r="F32" s="212">
        <f aca="true" t="shared" si="6" ref="F32:F40">SUM(D32:E32)</f>
        <v>-1568576.22</v>
      </c>
      <c r="G32" s="196">
        <v>0</v>
      </c>
      <c r="H32" s="196">
        <v>-3751088.920000001</v>
      </c>
      <c r="I32" s="212">
        <f aca="true" t="shared" si="7" ref="I32:I40">SUM(G32:H32)</f>
        <v>-3751088.920000001</v>
      </c>
    </row>
    <row r="33" spans="2:9" ht="12.75">
      <c r="B33" s="194" t="s">
        <v>596</v>
      </c>
      <c r="C33" s="210" t="s">
        <v>61</v>
      </c>
      <c r="D33" s="212">
        <f>SUMIF('2.4 Shared costs'!$C$9:$C$35,'2. Revenues and expenses'!$C33,'2.4 Shared costs'!$H$9:$H$35)</f>
        <v>0</v>
      </c>
      <c r="E33" s="212">
        <f>SUMIF('2.4 Shared costs'!$C$9:$C$35,'2. Revenues and expenses'!$C33,'2.4 Shared costs'!$I$9:$I$35)</f>
        <v>-1336244.5792006361</v>
      </c>
      <c r="F33" s="212">
        <f t="shared" si="6"/>
        <v>-1336244.5792006361</v>
      </c>
      <c r="G33" s="196">
        <v>0</v>
      </c>
      <c r="H33" s="196">
        <v>-1082200.8451367225</v>
      </c>
      <c r="I33" s="212">
        <f t="shared" si="7"/>
        <v>-1082200.8451367225</v>
      </c>
    </row>
    <row r="34" spans="2:9" ht="12.75">
      <c r="B34" s="194" t="s">
        <v>596</v>
      </c>
      <c r="C34" s="207" t="s">
        <v>369</v>
      </c>
      <c r="D34" s="212">
        <f>SUMIF('2.4 Shared costs'!$C$9:$C$35,'2. Revenues and expenses'!$C34,'2.4 Shared costs'!$H$9:$H$35)</f>
        <v>0</v>
      </c>
      <c r="E34" s="212">
        <f>SUMIF('2.4 Shared costs'!$C$9:$C$35,'2. Revenues and expenses'!$C34,'2.4 Shared costs'!$I$9:$I$35)</f>
        <v>-933482.0900000001</v>
      </c>
      <c r="F34" s="212">
        <f t="shared" si="6"/>
        <v>-933482.0900000001</v>
      </c>
      <c r="G34" s="196">
        <v>0</v>
      </c>
      <c r="H34" s="196">
        <v>-1528203.64</v>
      </c>
      <c r="I34" s="212">
        <f t="shared" si="7"/>
        <v>-1528203.64</v>
      </c>
    </row>
    <row r="35" spans="2:9" ht="12.75">
      <c r="B35" s="194" t="s">
        <v>597</v>
      </c>
      <c r="C35" s="211" t="s">
        <v>53</v>
      </c>
      <c r="D35" s="212">
        <f>SUMIF('2.4 Shared costs'!$C$9:$C$35,'2. Revenues and expenses'!$C35,'2.4 Shared costs'!$H$9:$H$35)</f>
        <v>-1380896.1900000002</v>
      </c>
      <c r="E35" s="212">
        <f>SUMIF('2.4 Shared costs'!$C$9:$C$35,'2. Revenues and expenses'!$C35,'2.4 Shared costs'!$I$9:$I$35)</f>
        <v>0</v>
      </c>
      <c r="F35" s="212">
        <f t="shared" si="6"/>
        <v>-1380896.1900000002</v>
      </c>
      <c r="G35" s="196">
        <v>-916747.5299999985</v>
      </c>
      <c r="H35" s="196">
        <v>0</v>
      </c>
      <c r="I35" s="212">
        <f t="shared" si="7"/>
        <v>-916747.5299999985</v>
      </c>
    </row>
    <row r="36" spans="2:9" ht="12.75">
      <c r="B36" s="194" t="s">
        <v>596</v>
      </c>
      <c r="C36" s="211" t="s">
        <v>62</v>
      </c>
      <c r="D36" s="212">
        <f>SUMIF('2.4 Shared costs'!$C$9:$C$35,'2. Revenues and expenses'!$C36,'2.4 Shared costs'!$H$9:$H$35)</f>
        <v>0</v>
      </c>
      <c r="E36" s="212">
        <f>SUMIF('2.4 Shared costs'!$C$9:$C$35,'2. Revenues and expenses'!$C36,'2.4 Shared costs'!$I$9:$I$35)</f>
        <v>-222227.6302664358</v>
      </c>
      <c r="F36" s="212">
        <f t="shared" si="6"/>
        <v>-222227.6302664358</v>
      </c>
      <c r="G36" s="196">
        <v>0</v>
      </c>
      <c r="H36" s="196">
        <v>-923519.567658325</v>
      </c>
      <c r="I36" s="212">
        <f t="shared" si="7"/>
        <v>-923519.567658325</v>
      </c>
    </row>
    <row r="37" spans="2:9" ht="12.75">
      <c r="B37" s="194" t="s">
        <v>596</v>
      </c>
      <c r="C37" s="207" t="s">
        <v>128</v>
      </c>
      <c r="D37" s="212">
        <f>SUMIF('2.4 Shared costs'!$C$9:$C$35,'2. Revenues and expenses'!$C37,'2.4 Shared costs'!$H$9:$H$35)</f>
        <v>0</v>
      </c>
      <c r="E37" s="212">
        <f>SUMIF('2.4 Shared costs'!$C$9:$C$35,'2. Revenues and expenses'!$C37,'2.4 Shared costs'!$I$9:$I$35)</f>
        <v>0</v>
      </c>
      <c r="F37" s="212">
        <f t="shared" si="6"/>
        <v>0</v>
      </c>
      <c r="G37" s="196">
        <v>0</v>
      </c>
      <c r="H37" s="196">
        <v>0</v>
      </c>
      <c r="I37" s="212">
        <f t="shared" si="7"/>
        <v>0</v>
      </c>
    </row>
    <row r="38" spans="2:9" ht="12.75">
      <c r="B38" s="194" t="s">
        <v>596</v>
      </c>
      <c r="C38" s="207" t="s">
        <v>54</v>
      </c>
      <c r="D38" s="212">
        <f>SUMIF('2.4 Shared costs'!$C$9:$C$35,'2. Revenues and expenses'!$C38,'2.4 Shared costs'!$H$9:$H$35)</f>
        <v>0</v>
      </c>
      <c r="E38" s="212">
        <f>SUMIF('2.4 Shared costs'!$C$9:$C$35,'2. Revenues and expenses'!$C38,'2.4 Shared costs'!$I$9:$I$35)</f>
        <v>0</v>
      </c>
      <c r="F38" s="212">
        <f t="shared" si="6"/>
        <v>0</v>
      </c>
      <c r="G38" s="196">
        <v>0</v>
      </c>
      <c r="H38" s="196">
        <v>0</v>
      </c>
      <c r="I38" s="212">
        <f t="shared" si="7"/>
        <v>0</v>
      </c>
    </row>
    <row r="39" spans="2:9" ht="12.75">
      <c r="B39" s="194" t="s">
        <v>596</v>
      </c>
      <c r="C39" s="207" t="s">
        <v>370</v>
      </c>
      <c r="D39" s="212">
        <f>SUMIF('2.4 Shared costs'!$C$9:$C$35,'2. Revenues and expenses'!$C39,'2.4 Shared costs'!$H$9:$H$35)</f>
        <v>0</v>
      </c>
      <c r="E39" s="212">
        <f>SUMIF('2.4 Shared costs'!$C$9:$C$35,'2. Revenues and expenses'!$C39,'2.4 Shared costs'!$I$9:$I$35)</f>
        <v>0</v>
      </c>
      <c r="F39" s="212">
        <f t="shared" si="6"/>
        <v>0</v>
      </c>
      <c r="G39" s="196">
        <v>0</v>
      </c>
      <c r="H39" s="196">
        <v>0</v>
      </c>
      <c r="I39" s="212">
        <f t="shared" si="7"/>
        <v>0</v>
      </c>
    </row>
    <row r="40" spans="2:9" ht="12.75">
      <c r="B40" s="194" t="s">
        <v>596</v>
      </c>
      <c r="C40" s="211" t="s">
        <v>179</v>
      </c>
      <c r="D40" s="212">
        <f>SUMIF('2.4 Shared costs'!$C$9:$C$35,'2. Revenues and expenses'!$C40,'2.4 Shared costs'!$H$9:$H$35)</f>
        <v>0</v>
      </c>
      <c r="E40" s="212">
        <f>SUMIF('2.4 Shared costs'!$C$9:$C$35,'2. Revenues and expenses'!$C40,'2.4 Shared costs'!$I$9:$I$35)</f>
        <v>0</v>
      </c>
      <c r="F40" s="212">
        <f t="shared" si="6"/>
        <v>0</v>
      </c>
      <c r="G40" s="196">
        <v>0</v>
      </c>
      <c r="H40" s="196">
        <v>0</v>
      </c>
      <c r="I40" s="212">
        <f t="shared" si="7"/>
        <v>0</v>
      </c>
    </row>
    <row r="41" spans="2:9" ht="12.75">
      <c r="B41" s="197"/>
      <c r="C41" s="208" t="s">
        <v>180</v>
      </c>
      <c r="D41" s="213">
        <f aca="true" t="shared" si="8" ref="D41:I41">SUM(D32:D40)</f>
        <v>-1380896.1900000002</v>
      </c>
      <c r="E41" s="213">
        <f t="shared" si="8"/>
        <v>-4060530.519467072</v>
      </c>
      <c r="F41" s="213">
        <f t="shared" si="8"/>
        <v>-5441426.709467072</v>
      </c>
      <c r="G41" s="360">
        <f t="shared" si="8"/>
        <v>-916747.5299999985</v>
      </c>
      <c r="H41" s="360">
        <f t="shared" si="8"/>
        <v>-7285012.972795048</v>
      </c>
      <c r="I41" s="213">
        <f t="shared" si="8"/>
        <v>-8201760.502795046</v>
      </c>
    </row>
    <row r="42" spans="2:9" ht="12.75">
      <c r="B42" s="197"/>
      <c r="C42" s="208" t="s">
        <v>59</v>
      </c>
      <c r="D42" s="213">
        <f aca="true" t="shared" si="9" ref="D42:I42">D30+D41</f>
        <v>-29772539.36752269</v>
      </c>
      <c r="E42" s="213">
        <f t="shared" si="9"/>
        <v>-23164116.409999996</v>
      </c>
      <c r="F42" s="213">
        <f t="shared" si="9"/>
        <v>-52936655.77752268</v>
      </c>
      <c r="G42" s="360">
        <f t="shared" si="9"/>
        <v>-29267045.031038206</v>
      </c>
      <c r="H42" s="360">
        <f t="shared" si="9"/>
        <v>-21866863.619999997</v>
      </c>
      <c r="I42" s="213">
        <f t="shared" si="9"/>
        <v>-51133908.65103821</v>
      </c>
    </row>
    <row r="43" spans="2:9" ht="12.75">
      <c r="B43" s="194"/>
      <c r="C43" s="208" t="s">
        <v>95</v>
      </c>
      <c r="D43" s="212">
        <f aca="true" t="shared" si="10" ref="D43:I43">D20+D42</f>
        <v>124119782.29247692</v>
      </c>
      <c r="E43" s="212">
        <f t="shared" si="10"/>
        <v>-23164116.409999996</v>
      </c>
      <c r="F43" s="212">
        <f t="shared" si="10"/>
        <v>100955665.88247693</v>
      </c>
      <c r="G43" s="361">
        <f t="shared" si="10"/>
        <v>108436161.43896182</v>
      </c>
      <c r="H43" s="361">
        <f t="shared" si="10"/>
        <v>-21866863.619999997</v>
      </c>
      <c r="I43" s="212">
        <f t="shared" si="10"/>
        <v>86569297.81896183</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47" t="s">
        <v>135</v>
      </c>
      <c r="C1" s="447"/>
      <c r="D1" s="42"/>
      <c r="E1" s="42"/>
      <c r="F1" s="42"/>
      <c r="G1" s="42"/>
      <c r="H1" s="42"/>
      <c r="I1" s="42"/>
    </row>
    <row r="2" spans="2:9" ht="16.5" customHeight="1">
      <c r="B2" s="104" t="str">
        <f>Tradingname</f>
        <v>Eastern Gas Pipeline</v>
      </c>
      <c r="C2" s="105"/>
      <c r="I2" s="84"/>
    </row>
    <row r="3" spans="2:3" ht="15">
      <c r="B3" s="106" t="s">
        <v>182</v>
      </c>
      <c r="C3" s="107">
        <f>Yearending</f>
        <v>44926</v>
      </c>
    </row>
    <row r="4" spans="2:7" ht="12.75" customHeight="1">
      <c r="B4" s="41"/>
      <c r="D4" s="83"/>
      <c r="G4" s="83"/>
    </row>
    <row r="5" spans="2:4" ht="15.75">
      <c r="B5" s="442" t="s">
        <v>186</v>
      </c>
      <c r="C5" s="442"/>
      <c r="D5" s="442"/>
    </row>
    <row r="6" spans="2:9" ht="12.75">
      <c r="B6" s="45"/>
      <c r="C6" s="46"/>
      <c r="D6" s="47"/>
      <c r="E6" s="47"/>
      <c r="F6" s="47"/>
      <c r="G6" s="47"/>
      <c r="H6" s="47"/>
      <c r="I6" s="47"/>
    </row>
    <row r="7" spans="2:9" ht="21" customHeight="1">
      <c r="B7" s="165"/>
      <c r="C7" s="176"/>
      <c r="D7" s="448" t="s">
        <v>232</v>
      </c>
      <c r="E7" s="449"/>
      <c r="F7" s="450"/>
      <c r="G7" s="448" t="s">
        <v>233</v>
      </c>
      <c r="H7" s="449"/>
      <c r="I7" s="450"/>
    </row>
    <row r="8" spans="2:9" ht="51" customHeight="1">
      <c r="B8" s="164" t="s">
        <v>224</v>
      </c>
      <c r="C8" s="176" t="s">
        <v>18</v>
      </c>
      <c r="D8" s="200" t="s">
        <v>55</v>
      </c>
      <c r="E8" s="200" t="s">
        <v>56</v>
      </c>
      <c r="F8" s="200" t="s">
        <v>23</v>
      </c>
      <c r="G8" s="200" t="s">
        <v>55</v>
      </c>
      <c r="H8" s="200" t="s">
        <v>56</v>
      </c>
      <c r="I8" s="200" t="s">
        <v>23</v>
      </c>
    </row>
    <row r="9" spans="2:9" ht="15.75" customHeight="1">
      <c r="B9" s="164"/>
      <c r="C9" s="176"/>
      <c r="D9" s="203" t="s">
        <v>183</v>
      </c>
      <c r="E9" s="203" t="s">
        <v>183</v>
      </c>
      <c r="F9" s="203" t="s">
        <v>183</v>
      </c>
      <c r="G9" s="203" t="s">
        <v>183</v>
      </c>
      <c r="H9" s="203" t="s">
        <v>183</v>
      </c>
      <c r="I9" s="203" t="s">
        <v>183</v>
      </c>
    </row>
    <row r="10" spans="2:9" ht="12.75">
      <c r="B10" s="193"/>
      <c r="C10" s="217" t="s">
        <v>135</v>
      </c>
      <c r="D10" s="203"/>
      <c r="E10" s="203"/>
      <c r="F10" s="203"/>
      <c r="G10" s="203"/>
      <c r="H10" s="203"/>
      <c r="I10" s="203"/>
    </row>
    <row r="11" spans="2:9" ht="12.75">
      <c r="B11" s="194" t="s">
        <v>598</v>
      </c>
      <c r="C11" s="205" t="s">
        <v>176</v>
      </c>
      <c r="D11" s="196">
        <v>116799625.40783106</v>
      </c>
      <c r="E11" s="196">
        <v>0</v>
      </c>
      <c r="F11" s="212">
        <f aca="true" t="shared" si="0" ref="F11:F20">SUM(D11:E11)</f>
        <v>116799625.40783106</v>
      </c>
      <c r="G11" s="196">
        <v>108746376.68578355</v>
      </c>
      <c r="H11" s="196">
        <v>0</v>
      </c>
      <c r="I11" s="212">
        <f aca="true" t="shared" si="1" ref="I11:I20">SUM(G11:H11)</f>
        <v>108746376.68578355</v>
      </c>
    </row>
    <row r="12" spans="2:9" ht="12.75">
      <c r="B12" s="194" t="s">
        <v>598</v>
      </c>
      <c r="C12" s="205" t="s">
        <v>156</v>
      </c>
      <c r="D12" s="196">
        <v>7962224.81318005</v>
      </c>
      <c r="E12" s="196">
        <v>0</v>
      </c>
      <c r="F12" s="212">
        <f t="shared" si="0"/>
        <v>7962224.81318005</v>
      </c>
      <c r="G12" s="196">
        <v>8218567.391408485</v>
      </c>
      <c r="H12" s="196">
        <v>0</v>
      </c>
      <c r="I12" s="212">
        <f t="shared" si="1"/>
        <v>8218567.391408485</v>
      </c>
    </row>
    <row r="13" spans="2:9" ht="12.75">
      <c r="B13" s="194" t="s">
        <v>598</v>
      </c>
      <c r="C13" s="205" t="s">
        <v>77</v>
      </c>
      <c r="D13" s="196">
        <v>140954.842968777</v>
      </c>
      <c r="E13" s="196">
        <v>0</v>
      </c>
      <c r="F13" s="212">
        <f t="shared" si="0"/>
        <v>140954.842968777</v>
      </c>
      <c r="G13" s="196">
        <v>29108.92214370582</v>
      </c>
      <c r="H13" s="196">
        <v>0</v>
      </c>
      <c r="I13" s="212">
        <f t="shared" si="1"/>
        <v>29108.92214370582</v>
      </c>
    </row>
    <row r="14" spans="2:9" ht="12.75">
      <c r="B14" s="194" t="s">
        <v>598</v>
      </c>
      <c r="C14" s="205" t="s">
        <v>237</v>
      </c>
      <c r="D14" s="196">
        <v>0</v>
      </c>
      <c r="E14" s="196">
        <v>0</v>
      </c>
      <c r="F14" s="212">
        <f t="shared" si="0"/>
        <v>0</v>
      </c>
      <c r="G14" s="196">
        <v>0</v>
      </c>
      <c r="H14" s="196">
        <v>0</v>
      </c>
      <c r="I14" s="212">
        <f t="shared" si="1"/>
        <v>0</v>
      </c>
    </row>
    <row r="15" spans="2:9" ht="25.5">
      <c r="B15" s="194" t="s">
        <v>598</v>
      </c>
      <c r="C15" s="215" t="s">
        <v>238</v>
      </c>
      <c r="D15" s="196">
        <v>0</v>
      </c>
      <c r="E15" s="196">
        <v>0</v>
      </c>
      <c r="F15" s="212">
        <f t="shared" si="0"/>
        <v>0</v>
      </c>
      <c r="G15" s="196">
        <v>0</v>
      </c>
      <c r="H15" s="196">
        <v>0</v>
      </c>
      <c r="I15" s="212">
        <f t="shared" si="1"/>
        <v>0</v>
      </c>
    </row>
    <row r="16" spans="2:9" ht="12.75">
      <c r="B16" s="194" t="s">
        <v>598</v>
      </c>
      <c r="C16" s="205" t="s">
        <v>376</v>
      </c>
      <c r="D16" s="196">
        <v>8764559.837155478</v>
      </c>
      <c r="E16" s="196">
        <v>0</v>
      </c>
      <c r="F16" s="212">
        <f t="shared" si="0"/>
        <v>8764559.837155478</v>
      </c>
      <c r="G16" s="196">
        <v>10472313.736364286</v>
      </c>
      <c r="H16" s="196">
        <v>0</v>
      </c>
      <c r="I16" s="212">
        <f>SUM(G16:H16)</f>
        <v>10472313.736364286</v>
      </c>
    </row>
    <row r="17" spans="2:9" ht="12.75">
      <c r="B17" s="194" t="s">
        <v>598</v>
      </c>
      <c r="C17" s="205" t="s">
        <v>375</v>
      </c>
      <c r="D17" s="196">
        <v>0</v>
      </c>
      <c r="E17" s="196">
        <v>0</v>
      </c>
      <c r="F17" s="212">
        <f t="shared" si="0"/>
        <v>0</v>
      </c>
      <c r="G17" s="196">
        <v>0</v>
      </c>
      <c r="H17" s="196">
        <v>0</v>
      </c>
      <c r="I17" s="212">
        <f>SUM(G17:H17)</f>
        <v>0</v>
      </c>
    </row>
    <row r="18" spans="2:9" ht="12.75">
      <c r="B18" s="194" t="s">
        <v>598</v>
      </c>
      <c r="C18" s="205" t="s">
        <v>78</v>
      </c>
      <c r="D18" s="196">
        <v>0</v>
      </c>
      <c r="E18" s="196">
        <v>0</v>
      </c>
      <c r="F18" s="212">
        <f t="shared" si="0"/>
        <v>0</v>
      </c>
      <c r="G18" s="196">
        <v>143500</v>
      </c>
      <c r="H18" s="196">
        <v>0</v>
      </c>
      <c r="I18" s="212">
        <f t="shared" si="1"/>
        <v>143500</v>
      </c>
    </row>
    <row r="19" spans="2:9" ht="12.75">
      <c r="B19" s="194" t="s">
        <v>598</v>
      </c>
      <c r="C19" s="205" t="s">
        <v>79</v>
      </c>
      <c r="D19" s="196">
        <v>0</v>
      </c>
      <c r="E19" s="196">
        <v>0</v>
      </c>
      <c r="F19" s="212">
        <f t="shared" si="0"/>
        <v>0</v>
      </c>
      <c r="G19" s="196">
        <v>0</v>
      </c>
      <c r="H19" s="196">
        <v>0</v>
      </c>
      <c r="I19" s="212">
        <f t="shared" si="1"/>
        <v>0</v>
      </c>
    </row>
    <row r="20" spans="2:9" ht="12.75">
      <c r="B20" s="194" t="s">
        <v>598</v>
      </c>
      <c r="C20" s="205" t="s">
        <v>377</v>
      </c>
      <c r="D20" s="196">
        <v>20224956.758864246</v>
      </c>
      <c r="E20" s="196">
        <v>0</v>
      </c>
      <c r="F20" s="212">
        <f t="shared" si="0"/>
        <v>20224956.758864246</v>
      </c>
      <c r="G20" s="196">
        <v>10093339.734299975</v>
      </c>
      <c r="H20" s="196">
        <v>0</v>
      </c>
      <c r="I20" s="212">
        <f t="shared" si="1"/>
        <v>10093339.734299975</v>
      </c>
    </row>
    <row r="21" spans="2:9" ht="12.75">
      <c r="B21" s="197"/>
      <c r="C21" s="216" t="s">
        <v>124</v>
      </c>
      <c r="D21" s="213">
        <f aca="true" t="shared" si="2" ref="D21:I21">SUM(D11:D20)</f>
        <v>153892321.6599996</v>
      </c>
      <c r="E21" s="213">
        <f t="shared" si="2"/>
        <v>0</v>
      </c>
      <c r="F21" s="213">
        <f t="shared" si="2"/>
        <v>153892321.6599996</v>
      </c>
      <c r="G21" s="213">
        <f t="shared" si="2"/>
        <v>137703206.47000003</v>
      </c>
      <c r="H21" s="213">
        <f t="shared" si="2"/>
        <v>0</v>
      </c>
      <c r="I21" s="213">
        <f t="shared" si="2"/>
        <v>137703206.47000003</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2" sqref="A2"/>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8" t="s">
        <v>196</v>
      </c>
      <c r="C1" s="218"/>
      <c r="D1" s="218"/>
      <c r="E1" s="218"/>
      <c r="F1" s="218"/>
      <c r="G1" s="218"/>
      <c r="H1" s="218"/>
      <c r="I1" s="218"/>
      <c r="J1" s="218"/>
    </row>
    <row r="2" spans="2:3" ht="15.75" customHeight="1">
      <c r="B2" s="180" t="str">
        <f>Tradingname</f>
        <v>Eastern Gas Pipeline</v>
      </c>
      <c r="C2" s="181"/>
    </row>
    <row r="3" spans="2:6" ht="18.75" customHeight="1">
      <c r="B3" s="182" t="s">
        <v>182</v>
      </c>
      <c r="C3" s="183">
        <f>Yearending</f>
        <v>44926</v>
      </c>
      <c r="F3" s="179"/>
    </row>
    <row r="4" ht="20.25">
      <c r="B4" s="184"/>
    </row>
    <row r="5" ht="15.75">
      <c r="B5" s="185" t="s">
        <v>187</v>
      </c>
    </row>
    <row r="6" spans="2:10" ht="12.75">
      <c r="B6" s="186"/>
      <c r="C6" s="187"/>
      <c r="D6" s="187"/>
      <c r="E6" s="187"/>
      <c r="F6" s="187"/>
      <c r="G6" s="188"/>
      <c r="H6" s="189"/>
      <c r="I6" s="190"/>
      <c r="J6" s="190"/>
    </row>
    <row r="7" spans="2:5" ht="39" customHeight="1">
      <c r="B7" s="357" t="s">
        <v>18</v>
      </c>
      <c r="C7" s="200" t="s">
        <v>55</v>
      </c>
      <c r="D7" s="200" t="s">
        <v>56</v>
      </c>
      <c r="E7" s="200" t="s">
        <v>23</v>
      </c>
    </row>
    <row r="8" spans="2:5" ht="13.5" customHeight="1">
      <c r="B8" s="170"/>
      <c r="C8" s="203" t="s">
        <v>183</v>
      </c>
      <c r="D8" s="203" t="s">
        <v>183</v>
      </c>
      <c r="E8" s="203" t="s">
        <v>183</v>
      </c>
    </row>
    <row r="9" spans="2:5" ht="13.5" customHeight="1">
      <c r="B9" s="288"/>
      <c r="C9" s="220"/>
      <c r="D9" s="220"/>
      <c r="E9" s="213">
        <f aca="true" t="shared" si="0" ref="E9:E15">SUM(C9:D9)</f>
        <v>0</v>
      </c>
    </row>
    <row r="10" spans="2:5" ht="13.5" customHeight="1">
      <c r="B10" s="288"/>
      <c r="C10" s="220"/>
      <c r="D10" s="220"/>
      <c r="E10" s="213">
        <f t="shared" si="0"/>
        <v>0</v>
      </c>
    </row>
    <row r="11" spans="2:5" ht="13.5" customHeight="1">
      <c r="B11" s="288"/>
      <c r="C11" s="220"/>
      <c r="D11" s="220"/>
      <c r="E11" s="213">
        <f t="shared" si="0"/>
        <v>0</v>
      </c>
    </row>
    <row r="12" spans="2:5" ht="13.5" customHeight="1">
      <c r="B12" s="288"/>
      <c r="C12" s="220"/>
      <c r="D12" s="220"/>
      <c r="E12" s="213">
        <f t="shared" si="0"/>
        <v>0</v>
      </c>
    </row>
    <row r="13" spans="2:5" ht="13.5" customHeight="1">
      <c r="B13" s="288"/>
      <c r="C13" s="220"/>
      <c r="D13" s="220"/>
      <c r="E13" s="213">
        <f t="shared" si="0"/>
        <v>0</v>
      </c>
    </row>
    <row r="14" spans="2:5" ht="13.5" customHeight="1">
      <c r="B14" s="288"/>
      <c r="C14" s="220"/>
      <c r="D14" s="220"/>
      <c r="E14" s="213">
        <f t="shared" si="0"/>
        <v>0</v>
      </c>
    </row>
    <row r="15" spans="2:5" ht="12.75">
      <c r="B15" s="222" t="s">
        <v>23</v>
      </c>
      <c r="C15" s="213">
        <f>SUM(C9:C14)</f>
        <v>0</v>
      </c>
      <c r="D15" s="213">
        <f>SUM(D9:D14)</f>
        <v>0</v>
      </c>
      <c r="E15" s="213">
        <f t="shared" si="0"/>
        <v>0</v>
      </c>
    </row>
    <row r="17" ht="15.75">
      <c r="B17" s="185" t="s">
        <v>188</v>
      </c>
    </row>
    <row r="18" spans="2:6" ht="19.5" customHeight="1">
      <c r="B18" s="186"/>
      <c r="C18" s="187"/>
      <c r="D18" s="187"/>
      <c r="E18" s="187"/>
      <c r="F18" s="187"/>
    </row>
    <row r="19" spans="2:4" ht="24.75" customHeight="1">
      <c r="B19" s="170" t="s">
        <v>130</v>
      </c>
      <c r="C19" s="221" t="s">
        <v>18</v>
      </c>
      <c r="D19" s="200" t="s">
        <v>23</v>
      </c>
    </row>
    <row r="20" spans="2:4" ht="12.75">
      <c r="B20" s="170"/>
      <c r="C20" s="203"/>
      <c r="D20" s="203" t="s">
        <v>183</v>
      </c>
    </row>
    <row r="21" spans="2:4" ht="12.75">
      <c r="B21" s="288"/>
      <c r="C21" s="219"/>
      <c r="D21" s="220"/>
    </row>
    <row r="22" spans="2:4" ht="12.75">
      <c r="B22" s="288"/>
      <c r="C22" s="219"/>
      <c r="D22" s="220"/>
    </row>
    <row r="23" spans="2:4" ht="12.75">
      <c r="B23" s="288"/>
      <c r="C23" s="219"/>
      <c r="D23" s="220"/>
    </row>
    <row r="24" spans="2:4" ht="12.75">
      <c r="B24" s="288"/>
      <c r="C24" s="219"/>
      <c r="D24" s="220"/>
    </row>
    <row r="25" spans="2:4" ht="12.75">
      <c r="B25" s="288"/>
      <c r="C25" s="219"/>
      <c r="D25" s="220"/>
    </row>
    <row r="26" spans="2:4" ht="12.75">
      <c r="B26" s="288"/>
      <c r="C26" s="219"/>
      <c r="D26" s="220"/>
    </row>
    <row r="27" spans="2:4" ht="12.75">
      <c r="B27" s="451" t="s">
        <v>129</v>
      </c>
      <c r="C27" s="452"/>
      <c r="D27" s="213">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2" sqref="A2"/>
    </sheetView>
  </sheetViews>
  <sheetFormatPr defaultColWidth="9.140625" defaultRowHeight="12.75"/>
  <cols>
    <col min="1" max="1" width="12.421875" style="235" customWidth="1"/>
    <col min="2" max="2" width="18.57421875" style="235" customWidth="1"/>
    <col min="3" max="3" width="42.28125" style="235" customWidth="1"/>
    <col min="4" max="4" width="26.8515625" style="235" customWidth="1"/>
    <col min="5" max="5" width="22.57421875" style="235" customWidth="1"/>
    <col min="6" max="6" width="20.57421875" style="235" customWidth="1"/>
    <col min="7" max="8" width="22.57421875" style="235" customWidth="1"/>
    <col min="9" max="9" width="35.28125" style="235" customWidth="1"/>
    <col min="10" max="10" width="25.140625" style="235" customWidth="1"/>
    <col min="11" max="16384" width="9.140625" style="235" customWidth="1"/>
  </cols>
  <sheetData>
    <row r="1" spans="2:8" ht="20.25">
      <c r="B1" s="453" t="s">
        <v>191</v>
      </c>
      <c r="C1" s="453"/>
      <c r="D1" s="218"/>
      <c r="E1" s="218"/>
      <c r="F1" s="218"/>
      <c r="G1" s="218"/>
      <c r="H1" s="218"/>
    </row>
    <row r="2" spans="2:8" ht="17.25" customHeight="1">
      <c r="B2" s="180" t="str">
        <f>Tradingname</f>
        <v>Eastern Gas Pipeline</v>
      </c>
      <c r="C2" s="181"/>
      <c r="D2" s="234"/>
      <c r="E2" s="454" t="s">
        <v>412</v>
      </c>
      <c r="F2" s="454"/>
      <c r="G2" s="454"/>
      <c r="H2" s="234"/>
    </row>
    <row r="3" spans="2:7" ht="17.25" customHeight="1">
      <c r="B3" s="182" t="s">
        <v>182</v>
      </c>
      <c r="C3" s="183">
        <f>Yearending</f>
        <v>44926</v>
      </c>
      <c r="E3" s="454"/>
      <c r="F3" s="454"/>
      <c r="G3" s="454"/>
    </row>
    <row r="4" spans="2:7" ht="14.25" customHeight="1">
      <c r="B4" s="184"/>
      <c r="E4" s="454"/>
      <c r="F4" s="454"/>
      <c r="G4" s="454"/>
    </row>
    <row r="5" spans="2:8" ht="15.75">
      <c r="B5" s="236" t="s">
        <v>192</v>
      </c>
      <c r="C5" s="237"/>
      <c r="D5" s="237"/>
      <c r="E5" s="237"/>
      <c r="F5" s="238"/>
      <c r="G5" s="237"/>
      <c r="H5" s="237"/>
    </row>
    <row r="6" spans="2:8" ht="15.75">
      <c r="B6" s="236"/>
      <c r="C6" s="237"/>
      <c r="D6" s="237"/>
      <c r="E6" s="237"/>
      <c r="F6" s="238"/>
      <c r="G6" s="237"/>
      <c r="H6" s="237"/>
    </row>
    <row r="7" spans="2:8" ht="40.5" customHeight="1">
      <c r="B7" s="229" t="s">
        <v>224</v>
      </c>
      <c r="C7" s="229" t="s">
        <v>189</v>
      </c>
      <c r="D7" s="230" t="s">
        <v>219</v>
      </c>
      <c r="E7" s="230" t="s">
        <v>221</v>
      </c>
      <c r="F7" s="230" t="s">
        <v>66</v>
      </c>
      <c r="G7" s="230" t="s">
        <v>85</v>
      </c>
      <c r="H7" s="230" t="s">
        <v>86</v>
      </c>
    </row>
    <row r="8" spans="2:8" ht="12.75">
      <c r="B8" s="231"/>
      <c r="C8" s="229" t="s">
        <v>190</v>
      </c>
      <c r="D8" s="232" t="s">
        <v>183</v>
      </c>
      <c r="E8" s="232" t="s">
        <v>183</v>
      </c>
      <c r="F8" s="232"/>
      <c r="G8" s="232" t="s">
        <v>183</v>
      </c>
      <c r="H8" s="232" t="s">
        <v>183</v>
      </c>
    </row>
    <row r="9" spans="2:8" ht="12.75">
      <c r="B9" s="225"/>
      <c r="C9" s="225"/>
      <c r="D9" s="226"/>
      <c r="E9" s="226"/>
      <c r="F9" s="227"/>
      <c r="G9" s="212">
        <f aca="true" t="shared" si="0" ref="G9:G35">D9*F9</f>
        <v>0</v>
      </c>
      <c r="H9" s="212">
        <f>E9*F9</f>
        <v>0</v>
      </c>
    </row>
    <row r="10" spans="2:8" ht="12.75">
      <c r="B10" s="225"/>
      <c r="C10" s="225"/>
      <c r="D10" s="226"/>
      <c r="E10" s="226"/>
      <c r="F10" s="227"/>
      <c r="G10" s="212">
        <f t="shared" si="0"/>
        <v>0</v>
      </c>
      <c r="H10" s="212">
        <f aca="true" t="shared" si="1" ref="H10:H35">E10*F10</f>
        <v>0</v>
      </c>
    </row>
    <row r="11" spans="2:8" ht="12.75">
      <c r="B11" s="225"/>
      <c r="C11" s="225"/>
      <c r="D11" s="226"/>
      <c r="E11" s="226"/>
      <c r="F11" s="227"/>
      <c r="G11" s="212">
        <f t="shared" si="0"/>
        <v>0</v>
      </c>
      <c r="H11" s="212">
        <f t="shared" si="1"/>
        <v>0</v>
      </c>
    </row>
    <row r="12" spans="2:8" ht="12.75">
      <c r="B12" s="225"/>
      <c r="C12" s="225"/>
      <c r="D12" s="226"/>
      <c r="E12" s="226"/>
      <c r="F12" s="227"/>
      <c r="G12" s="212">
        <f t="shared" si="0"/>
        <v>0</v>
      </c>
      <c r="H12" s="212">
        <f t="shared" si="1"/>
        <v>0</v>
      </c>
    </row>
    <row r="13" spans="2:8" ht="12.75">
      <c r="B13" s="225"/>
      <c r="C13" s="225"/>
      <c r="D13" s="226"/>
      <c r="E13" s="226"/>
      <c r="F13" s="227"/>
      <c r="G13" s="212">
        <f t="shared" si="0"/>
        <v>0</v>
      </c>
      <c r="H13" s="212">
        <f t="shared" si="1"/>
        <v>0</v>
      </c>
    </row>
    <row r="14" spans="2:8" ht="12.75">
      <c r="B14" s="225"/>
      <c r="C14" s="225"/>
      <c r="D14" s="226"/>
      <c r="E14" s="226"/>
      <c r="F14" s="227"/>
      <c r="G14" s="212">
        <f t="shared" si="0"/>
        <v>0</v>
      </c>
      <c r="H14" s="212">
        <f t="shared" si="1"/>
        <v>0</v>
      </c>
    </row>
    <row r="15" spans="2:8" ht="12.75">
      <c r="B15" s="225"/>
      <c r="C15" s="225"/>
      <c r="D15" s="226"/>
      <c r="E15" s="226"/>
      <c r="F15" s="227"/>
      <c r="G15" s="212">
        <f t="shared" si="0"/>
        <v>0</v>
      </c>
      <c r="H15" s="212">
        <f t="shared" si="1"/>
        <v>0</v>
      </c>
    </row>
    <row r="16" spans="2:8" ht="12.75">
      <c r="B16" s="225"/>
      <c r="C16" s="225"/>
      <c r="D16" s="226"/>
      <c r="E16" s="226"/>
      <c r="F16" s="227"/>
      <c r="G16" s="212">
        <f t="shared" si="0"/>
        <v>0</v>
      </c>
      <c r="H16" s="212">
        <f t="shared" si="1"/>
        <v>0</v>
      </c>
    </row>
    <row r="17" spans="2:8" ht="12.75">
      <c r="B17" s="225"/>
      <c r="C17" s="225"/>
      <c r="D17" s="226"/>
      <c r="E17" s="226"/>
      <c r="F17" s="227"/>
      <c r="G17" s="212">
        <f t="shared" si="0"/>
        <v>0</v>
      </c>
      <c r="H17" s="212">
        <f t="shared" si="1"/>
        <v>0</v>
      </c>
    </row>
    <row r="18" spans="2:8" ht="12.75">
      <c r="B18" s="225"/>
      <c r="C18" s="225"/>
      <c r="D18" s="226"/>
      <c r="E18" s="226"/>
      <c r="F18" s="227"/>
      <c r="G18" s="212">
        <f t="shared" si="0"/>
        <v>0</v>
      </c>
      <c r="H18" s="212">
        <f t="shared" si="1"/>
        <v>0</v>
      </c>
    </row>
    <row r="19" spans="2:8" ht="12.75">
      <c r="B19" s="225"/>
      <c r="C19" s="225"/>
      <c r="D19" s="226"/>
      <c r="E19" s="226"/>
      <c r="F19" s="227"/>
      <c r="G19" s="212">
        <f t="shared" si="0"/>
        <v>0</v>
      </c>
      <c r="H19" s="212">
        <f t="shared" si="1"/>
        <v>0</v>
      </c>
    </row>
    <row r="20" spans="2:8" ht="12.75">
      <c r="B20" s="225"/>
      <c r="C20" s="225"/>
      <c r="D20" s="226"/>
      <c r="E20" s="226"/>
      <c r="F20" s="227"/>
      <c r="G20" s="212">
        <f t="shared" si="0"/>
        <v>0</v>
      </c>
      <c r="H20" s="212">
        <f t="shared" si="1"/>
        <v>0</v>
      </c>
    </row>
    <row r="21" spans="2:8" ht="12.75">
      <c r="B21" s="225"/>
      <c r="C21" s="225"/>
      <c r="D21" s="226"/>
      <c r="E21" s="226"/>
      <c r="F21" s="227"/>
      <c r="G21" s="212">
        <f t="shared" si="0"/>
        <v>0</v>
      </c>
      <c r="H21" s="212">
        <f t="shared" si="1"/>
        <v>0</v>
      </c>
    </row>
    <row r="22" spans="2:8" ht="12.75">
      <c r="B22" s="225"/>
      <c r="C22" s="225"/>
      <c r="D22" s="226"/>
      <c r="E22" s="226"/>
      <c r="F22" s="227"/>
      <c r="G22" s="212">
        <f t="shared" si="0"/>
        <v>0</v>
      </c>
      <c r="H22" s="212">
        <f t="shared" si="1"/>
        <v>0</v>
      </c>
    </row>
    <row r="23" spans="2:8" ht="12.75">
      <c r="B23" s="225"/>
      <c r="C23" s="225"/>
      <c r="D23" s="226"/>
      <c r="E23" s="226"/>
      <c r="F23" s="227"/>
      <c r="G23" s="212">
        <f t="shared" si="0"/>
        <v>0</v>
      </c>
      <c r="H23" s="212">
        <f t="shared" si="1"/>
        <v>0</v>
      </c>
    </row>
    <row r="24" spans="2:8" ht="12.75">
      <c r="B24" s="225"/>
      <c r="C24" s="225"/>
      <c r="D24" s="226"/>
      <c r="E24" s="226"/>
      <c r="F24" s="227"/>
      <c r="G24" s="212">
        <f t="shared" si="0"/>
        <v>0</v>
      </c>
      <c r="H24" s="212">
        <f t="shared" si="1"/>
        <v>0</v>
      </c>
    </row>
    <row r="25" spans="2:8" ht="12.75">
      <c r="B25" s="225"/>
      <c r="C25" s="225"/>
      <c r="D25" s="226"/>
      <c r="E25" s="226"/>
      <c r="F25" s="227"/>
      <c r="G25" s="212">
        <f t="shared" si="0"/>
        <v>0</v>
      </c>
      <c r="H25" s="212">
        <f t="shared" si="1"/>
        <v>0</v>
      </c>
    </row>
    <row r="26" spans="2:8" ht="12.75">
      <c r="B26" s="225"/>
      <c r="C26" s="225"/>
      <c r="D26" s="226"/>
      <c r="E26" s="226"/>
      <c r="F26" s="227"/>
      <c r="G26" s="212">
        <f t="shared" si="0"/>
        <v>0</v>
      </c>
      <c r="H26" s="212">
        <f t="shared" si="1"/>
        <v>0</v>
      </c>
    </row>
    <row r="27" spans="2:8" ht="12.75">
      <c r="B27" s="225"/>
      <c r="C27" s="225"/>
      <c r="D27" s="226"/>
      <c r="E27" s="226"/>
      <c r="F27" s="227"/>
      <c r="G27" s="212">
        <f t="shared" si="0"/>
        <v>0</v>
      </c>
      <c r="H27" s="212">
        <f t="shared" si="1"/>
        <v>0</v>
      </c>
    </row>
    <row r="28" spans="2:8" ht="12.75">
      <c r="B28" s="225"/>
      <c r="C28" s="225"/>
      <c r="D28" s="226"/>
      <c r="E28" s="226"/>
      <c r="F28" s="227"/>
      <c r="G28" s="212">
        <f t="shared" si="0"/>
        <v>0</v>
      </c>
      <c r="H28" s="212">
        <f t="shared" si="1"/>
        <v>0</v>
      </c>
    </row>
    <row r="29" spans="2:8" ht="12.75">
      <c r="B29" s="225"/>
      <c r="C29" s="225"/>
      <c r="D29" s="226"/>
      <c r="E29" s="226"/>
      <c r="F29" s="227"/>
      <c r="G29" s="212">
        <f t="shared" si="0"/>
        <v>0</v>
      </c>
      <c r="H29" s="212">
        <f t="shared" si="1"/>
        <v>0</v>
      </c>
    </row>
    <row r="30" spans="2:8" ht="12.75">
      <c r="B30" s="225"/>
      <c r="C30" s="225"/>
      <c r="D30" s="226"/>
      <c r="E30" s="226"/>
      <c r="F30" s="227"/>
      <c r="G30" s="212">
        <f t="shared" si="0"/>
        <v>0</v>
      </c>
      <c r="H30" s="212">
        <f t="shared" si="1"/>
        <v>0</v>
      </c>
    </row>
    <row r="31" spans="2:8" ht="12.75">
      <c r="B31" s="225"/>
      <c r="C31" s="225"/>
      <c r="D31" s="226"/>
      <c r="E31" s="226"/>
      <c r="F31" s="227"/>
      <c r="G31" s="212">
        <f t="shared" si="0"/>
        <v>0</v>
      </c>
      <c r="H31" s="212">
        <f t="shared" si="1"/>
        <v>0</v>
      </c>
    </row>
    <row r="32" spans="2:8" ht="12.75">
      <c r="B32" s="225"/>
      <c r="C32" s="225"/>
      <c r="D32" s="226"/>
      <c r="E32" s="226"/>
      <c r="F32" s="227"/>
      <c r="G32" s="212">
        <f t="shared" si="0"/>
        <v>0</v>
      </c>
      <c r="H32" s="212">
        <f t="shared" si="1"/>
        <v>0</v>
      </c>
    </row>
    <row r="33" spans="2:8" ht="12.75">
      <c r="B33" s="225"/>
      <c r="C33" s="225"/>
      <c r="D33" s="226"/>
      <c r="E33" s="226"/>
      <c r="F33" s="227"/>
      <c r="G33" s="212">
        <f t="shared" si="0"/>
        <v>0</v>
      </c>
      <c r="H33" s="212">
        <f t="shared" si="1"/>
        <v>0</v>
      </c>
    </row>
    <row r="34" spans="2:8" ht="12.75">
      <c r="B34" s="225"/>
      <c r="C34" s="225"/>
      <c r="D34" s="226"/>
      <c r="E34" s="226"/>
      <c r="F34" s="227"/>
      <c r="G34" s="212">
        <f t="shared" si="0"/>
        <v>0</v>
      </c>
      <c r="H34" s="212">
        <f t="shared" si="1"/>
        <v>0</v>
      </c>
    </row>
    <row r="35" spans="2:8" ht="12.75">
      <c r="B35" s="225"/>
      <c r="C35" s="225"/>
      <c r="D35" s="226"/>
      <c r="E35" s="226"/>
      <c r="F35" s="227"/>
      <c r="G35" s="212">
        <f t="shared" si="0"/>
        <v>0</v>
      </c>
      <c r="H35" s="212">
        <f t="shared" si="1"/>
        <v>0</v>
      </c>
    </row>
    <row r="36" spans="2:8" ht="12.75">
      <c r="B36" s="228"/>
      <c r="C36" s="222" t="s">
        <v>23</v>
      </c>
      <c r="D36" s="212">
        <f>SUM(D9:D35)</f>
        <v>0</v>
      </c>
      <c r="E36" s="212">
        <f>SUM(E9:E35)</f>
        <v>0</v>
      </c>
      <c r="F36" s="233"/>
      <c r="G36" s="212">
        <f>SUM(G9:G35)</f>
        <v>0</v>
      </c>
      <c r="H36" s="212">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2023-04-27T01:12:23Z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